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ssz.cz\data\SdilenyOZ10\PRIPRAVA\NABÍDKY 2024\-027 PJ6 Konice - Cyklistická komunikace Romže (Tendera)\Podání nabídky elektronicky\"/>
    </mc:Choice>
  </mc:AlternateContent>
  <xr:revisionPtr revIDLastSave="0" documentId="13_ncr:1_{5BAD82D9-6D79-4381-88AC-09ED3F8FABE0}" xr6:coauthVersionLast="47" xr6:coauthVersionMax="47" xr10:uidLastSave="{00000000-0000-0000-0000-000000000000}"/>
  <workbookProtection workbookAlgorithmName="SHA-512" workbookHashValue="0kMIzdaRAORNJu1Sl9iQCMVNf7EuGhfYTVZ2eXSPCMm5+4nnpb1RYSoO4qG0cDhJlOuyA/s1yG7PvUn8unrV2w==" workbookSaltValue="YOgt1S7FdVWW8c4VJItcqg==" workbookSpinCount="100000" lockStructure="1"/>
  <bookViews>
    <workbookView xWindow="-120" yWindow="-120" windowWidth="29040" windowHeight="15840" tabRatio="762" xr2:uid="{00000000-000D-0000-FFFF-FFFF00000000}"/>
  </bookViews>
  <sheets>
    <sheet name="Rekapitulace stavby" sheetId="1" r:id="rId1"/>
    <sheet name="01 - úsek N - cyklostezka..." sheetId="2" r:id="rId2"/>
    <sheet name="02.01 - Zpevněné plochy" sheetId="3" r:id="rId3"/>
    <sheet name="02.02 - Mostní objekt" sheetId="4" r:id="rId4"/>
    <sheet name="03 - úsek L - Pod Kozákem" sheetId="5" r:id="rId5"/>
    <sheet name="04 - cyklostezka Maleny" sheetId="6" r:id="rId6"/>
    <sheet name="05.01 - Zpevněné plochy" sheetId="7" r:id="rId7"/>
    <sheet name="05.02 - Lávka" sheetId="8" r:id="rId8"/>
    <sheet name="07 - úsek I - účelová kom..." sheetId="9" state="hidden" r:id="rId9"/>
    <sheet name="08 - úsek H - cyklostezka..." sheetId="10" r:id="rId10"/>
    <sheet name="09 - úsek G - cyklostezka..." sheetId="11" r:id="rId11"/>
    <sheet name="Seznam figur" sheetId="12" r:id="rId12"/>
  </sheets>
  <definedNames>
    <definedName name="_xlnm._FilterDatabase" localSheetId="1" hidden="1">'01 - úsek N - cyklostezka...'!$C$126:$K$418</definedName>
    <definedName name="_xlnm._FilterDatabase" localSheetId="2" hidden="1">'02.01 - Zpevněné plochy'!$C$130:$K$263</definedName>
    <definedName name="_xlnm._FilterDatabase" localSheetId="3" hidden="1">'02.02 - Mostní objekt'!$C$132:$K$328</definedName>
    <definedName name="_xlnm._FilterDatabase" localSheetId="4" hidden="1">'03 - úsek L - Pod Kozákem'!$C$117:$K$125</definedName>
    <definedName name="_xlnm._FilterDatabase" localSheetId="5" hidden="1">'04 - cyklostezka Maleny'!$C$121:$K$228</definedName>
    <definedName name="_xlnm._FilterDatabase" localSheetId="6" hidden="1">'05.01 - Zpevněné plochy'!$C$125:$K$225</definedName>
    <definedName name="_xlnm._FilterDatabase" localSheetId="7" hidden="1">'05.02 - Lávka'!$C$132:$K$302</definedName>
    <definedName name="_xlnm._FilterDatabase" localSheetId="8" hidden="1">'07 - úsek I - účelová kom...'!$C$120:$K$197</definedName>
    <definedName name="_xlnm._FilterDatabase" localSheetId="9" hidden="1">'08 - úsek H - cyklostezka...'!$C$124:$K$332</definedName>
    <definedName name="_xlnm._FilterDatabase" localSheetId="10" hidden="1">'09 - úsek G - cyklostezka...'!$C$122:$K$241</definedName>
    <definedName name="_xlnm.Print_Titles" localSheetId="1">'01 - úsek N - cyklostezka...'!$126:$126</definedName>
    <definedName name="_xlnm.Print_Titles" localSheetId="2">'02.01 - Zpevněné plochy'!$130:$130</definedName>
    <definedName name="_xlnm.Print_Titles" localSheetId="3">'02.02 - Mostní objekt'!$132:$132</definedName>
    <definedName name="_xlnm.Print_Titles" localSheetId="4">'03 - úsek L - Pod Kozákem'!$117:$117</definedName>
    <definedName name="_xlnm.Print_Titles" localSheetId="5">'04 - cyklostezka Maleny'!$121:$121</definedName>
    <definedName name="_xlnm.Print_Titles" localSheetId="6">'05.01 - Zpevněné plochy'!$125:$125</definedName>
    <definedName name="_xlnm.Print_Titles" localSheetId="7">'05.02 - Lávka'!$132:$132</definedName>
    <definedName name="_xlnm.Print_Titles" localSheetId="8">'07 - úsek I - účelová kom...'!$120:$120</definedName>
    <definedName name="_xlnm.Print_Titles" localSheetId="9">'08 - úsek H - cyklostezka...'!$124:$124</definedName>
    <definedName name="_xlnm.Print_Titles" localSheetId="10">'09 - úsek G - cyklostezka...'!$122:$122</definedName>
    <definedName name="_xlnm.Print_Titles" localSheetId="0">'Rekapitulace stavby'!$92:$92</definedName>
    <definedName name="_xlnm.Print_Titles" localSheetId="11">'Seznam figur'!$9:$9</definedName>
    <definedName name="_xlnm.Print_Area" localSheetId="1">'01 - úsek N - cyklostezka...'!$C$4:$J$76,'01 - úsek N - cyklostezka...'!$C$82:$J$108,'01 - úsek N - cyklostezka...'!$C$114:$J$418</definedName>
    <definedName name="_xlnm.Print_Area" localSheetId="2">'02.01 - Zpevněné plochy'!$C$4:$J$76,'02.01 - Zpevněné plochy'!$C$82:$J$110,'02.01 - Zpevněné plochy'!$C$116:$J$263</definedName>
    <definedName name="_xlnm.Print_Area" localSheetId="3">'02.02 - Mostní objekt'!$C$4:$J$76,'02.02 - Mostní objekt'!$C$82:$J$112,'02.02 - Mostní objekt'!$C$118:$J$328</definedName>
    <definedName name="_xlnm.Print_Area" localSheetId="4">'03 - úsek L - Pod Kozákem'!$C$4:$J$76,'03 - úsek L - Pod Kozákem'!$C$82:$J$99,'03 - úsek L - Pod Kozákem'!$C$105:$J$125</definedName>
    <definedName name="_xlnm.Print_Area" localSheetId="5">'04 - cyklostezka Maleny'!$C$4:$J$76,'04 - cyklostezka Maleny'!$C$82:$J$103,'04 - cyklostezka Maleny'!$C$109:$J$228</definedName>
    <definedName name="_xlnm.Print_Area" localSheetId="6">'05.01 - Zpevněné plochy'!$C$4:$J$76,'05.01 - Zpevněné plochy'!$C$82:$J$105,'05.01 - Zpevněné plochy'!$C$111:$J$225</definedName>
    <definedName name="_xlnm.Print_Area" localSheetId="7">'05.02 - Lávka'!$C$4:$J$76,'05.02 - Lávka'!$C$82:$J$112,'05.02 - Lávka'!$C$118:$J$302</definedName>
    <definedName name="_xlnm.Print_Area" localSheetId="8">'07 - úsek I - účelová kom...'!$C$4:$J$76,'07 - úsek I - účelová kom...'!$C$82:$J$102,'07 - úsek I - účelová kom...'!$C$108:$J$197</definedName>
    <definedName name="_xlnm.Print_Area" localSheetId="9">'08 - úsek H - cyklostezka...'!$C$4:$J$76,'08 - úsek H - cyklostezka...'!$C$82:$J$106,'08 - úsek H - cyklostezka...'!$C$112:$J$332</definedName>
    <definedName name="_xlnm.Print_Area" localSheetId="10">'09 - úsek G - cyklostezka...'!$C$4:$J$76,'09 - úsek G - cyklostezka...'!$C$82:$J$104,'09 - úsek G - cyklostezka...'!$C$110:$J$241</definedName>
    <definedName name="_xlnm.Print_Area" localSheetId="0">'Rekapitulace stavby'!$D$4:$AO$76,'Rekapitulace stavby'!$C$82:$AQ$107</definedName>
    <definedName name="_xlnm.Print_Area" localSheetId="11">'Seznam figur'!$C$4:$G$283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2" l="1"/>
  <c r="J37" i="11"/>
  <c r="J36" i="11"/>
  <c r="AY106" i="1" s="1"/>
  <c r="J35" i="11"/>
  <c r="AX106" i="1" s="1"/>
  <c r="BI240" i="11"/>
  <c r="BH240" i="11"/>
  <c r="BG240" i="11"/>
  <c r="BF240" i="11"/>
  <c r="T240" i="11"/>
  <c r="R240" i="11"/>
  <c r="P240" i="11"/>
  <c r="BI238" i="11"/>
  <c r="BH238" i="11"/>
  <c r="BG238" i="11"/>
  <c r="BF238" i="11"/>
  <c r="T238" i="11"/>
  <c r="R238" i="11"/>
  <c r="P238" i="11"/>
  <c r="BI235" i="11"/>
  <c r="BH235" i="11"/>
  <c r="BG235" i="11"/>
  <c r="BF235" i="11"/>
  <c r="T235" i="11"/>
  <c r="R235" i="11"/>
  <c r="P235" i="11"/>
  <c r="BI232" i="11"/>
  <c r="BH232" i="11"/>
  <c r="BG232" i="11"/>
  <c r="BF232" i="11"/>
  <c r="T232" i="11"/>
  <c r="R232" i="11"/>
  <c r="P232" i="11"/>
  <c r="BI230" i="11"/>
  <c r="BH230" i="11"/>
  <c r="BG230" i="11"/>
  <c r="BF230" i="11"/>
  <c r="T230" i="11"/>
  <c r="R230" i="11"/>
  <c r="P230" i="11"/>
  <c r="BI226" i="11"/>
  <c r="BH226" i="11"/>
  <c r="BG226" i="11"/>
  <c r="BF226" i="11"/>
  <c r="T226" i="11"/>
  <c r="R226" i="11"/>
  <c r="P226" i="11"/>
  <c r="BI223" i="11"/>
  <c r="BH223" i="11"/>
  <c r="BG223" i="11"/>
  <c r="BF223" i="11"/>
  <c r="T223" i="11"/>
  <c r="R223" i="11"/>
  <c r="P223" i="11"/>
  <c r="BI220" i="11"/>
  <c r="BH220" i="11"/>
  <c r="BG220" i="11"/>
  <c r="BF220" i="11"/>
  <c r="T220" i="11"/>
  <c r="R220" i="11"/>
  <c r="P220" i="11"/>
  <c r="BI217" i="11"/>
  <c r="BH217" i="11"/>
  <c r="BG217" i="11"/>
  <c r="BF217" i="11"/>
  <c r="T217" i="11"/>
  <c r="R217" i="11"/>
  <c r="P217" i="11"/>
  <c r="BI214" i="11"/>
  <c r="BH214" i="11"/>
  <c r="BG214" i="11"/>
  <c r="BF214" i="11"/>
  <c r="T214" i="11"/>
  <c r="R214" i="11"/>
  <c r="P214" i="11"/>
  <c r="BI211" i="11"/>
  <c r="BH211" i="11"/>
  <c r="BG211" i="11"/>
  <c r="BF211" i="11"/>
  <c r="T211" i="11"/>
  <c r="R211" i="11"/>
  <c r="P211" i="11"/>
  <c r="BI204" i="11"/>
  <c r="BH204" i="11"/>
  <c r="BG204" i="11"/>
  <c r="BF204" i="11"/>
  <c r="T204" i="11"/>
  <c r="R204" i="11"/>
  <c r="P204" i="11"/>
  <c r="BI200" i="11"/>
  <c r="BH200" i="11"/>
  <c r="BG200" i="11"/>
  <c r="BF200" i="11"/>
  <c r="T200" i="11"/>
  <c r="R200" i="11"/>
  <c r="P200" i="11"/>
  <c r="BI197" i="11"/>
  <c r="BH197" i="11"/>
  <c r="BG197" i="11"/>
  <c r="BF197" i="11"/>
  <c r="T197" i="11"/>
  <c r="R197" i="11"/>
  <c r="P197" i="11"/>
  <c r="BI193" i="11"/>
  <c r="BH193" i="11"/>
  <c r="BG193" i="11"/>
  <c r="BF193" i="11"/>
  <c r="T193" i="11"/>
  <c r="R193" i="11"/>
  <c r="P193" i="11"/>
  <c r="BI190" i="11"/>
  <c r="BH190" i="11"/>
  <c r="BG190" i="11"/>
  <c r="BF190" i="11"/>
  <c r="T190" i="11"/>
  <c r="R190" i="11"/>
  <c r="P190" i="11"/>
  <c r="BI187" i="11"/>
  <c r="BH187" i="11"/>
  <c r="BG187" i="11"/>
  <c r="BF187" i="11"/>
  <c r="T187" i="11"/>
  <c r="R187" i="11"/>
  <c r="P187" i="11"/>
  <c r="BI184" i="11"/>
  <c r="BH184" i="11"/>
  <c r="BG184" i="11"/>
  <c r="BF184" i="11"/>
  <c r="T184" i="11"/>
  <c r="R184" i="11"/>
  <c r="P184" i="11"/>
  <c r="BI181" i="11"/>
  <c r="BH181" i="11"/>
  <c r="BG181" i="11"/>
  <c r="BF181" i="11"/>
  <c r="T181" i="11"/>
  <c r="R181" i="11"/>
  <c r="P181" i="11"/>
  <c r="BI178" i="11"/>
  <c r="BH178" i="11"/>
  <c r="BG178" i="11"/>
  <c r="BF178" i="11"/>
  <c r="T178" i="11"/>
  <c r="R178" i="11"/>
  <c r="P178" i="11"/>
  <c r="BI175" i="11"/>
  <c r="BH175" i="11"/>
  <c r="BG175" i="11"/>
  <c r="BF175" i="11"/>
  <c r="T175" i="11"/>
  <c r="R175" i="11"/>
  <c r="P175" i="11"/>
  <c r="BI172" i="11"/>
  <c r="BH172" i="11"/>
  <c r="BG172" i="11"/>
  <c r="BF172" i="11"/>
  <c r="T172" i="11"/>
  <c r="R172" i="11"/>
  <c r="P172" i="11"/>
  <c r="BI168" i="11"/>
  <c r="BH168" i="11"/>
  <c r="BG168" i="11"/>
  <c r="BF168" i="11"/>
  <c r="T168" i="11"/>
  <c r="R168" i="11"/>
  <c r="P168" i="11"/>
  <c r="BI165" i="11"/>
  <c r="BH165" i="11"/>
  <c r="BG165" i="11"/>
  <c r="BF165" i="11"/>
  <c r="T165" i="11"/>
  <c r="R165" i="11"/>
  <c r="P165" i="11"/>
  <c r="BI161" i="11"/>
  <c r="BH161" i="11"/>
  <c r="BG161" i="11"/>
  <c r="BF161" i="11"/>
  <c r="T161" i="11"/>
  <c r="R161" i="11"/>
  <c r="P161" i="11"/>
  <c r="BI158" i="11"/>
  <c r="BH158" i="11"/>
  <c r="BG158" i="11"/>
  <c r="BF158" i="11"/>
  <c r="T158" i="11"/>
  <c r="R158" i="11"/>
  <c r="P158" i="11"/>
  <c r="BI155" i="11"/>
  <c r="BH155" i="11"/>
  <c r="BG155" i="11"/>
  <c r="BF155" i="11"/>
  <c r="T155" i="11"/>
  <c r="R155" i="11"/>
  <c r="P155" i="11"/>
  <c r="BI149" i="11"/>
  <c r="BH149" i="11"/>
  <c r="BG149" i="11"/>
  <c r="BF149" i="11"/>
  <c r="T149" i="11"/>
  <c r="R149" i="11"/>
  <c r="P149" i="11"/>
  <c r="BI146" i="11"/>
  <c r="BH146" i="11"/>
  <c r="BG146" i="11"/>
  <c r="BF146" i="11"/>
  <c r="T146" i="11"/>
  <c r="R146" i="11"/>
  <c r="P146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J119" i="11"/>
  <c r="F119" i="11"/>
  <c r="F117" i="11"/>
  <c r="E115" i="11"/>
  <c r="J91" i="11"/>
  <c r="F91" i="11"/>
  <c r="F89" i="11"/>
  <c r="E87" i="11"/>
  <c r="J24" i="11"/>
  <c r="E24" i="11"/>
  <c r="J120" i="11" s="1"/>
  <c r="J23" i="11"/>
  <c r="J18" i="11"/>
  <c r="E18" i="11"/>
  <c r="F120" i="11" s="1"/>
  <c r="J17" i="11"/>
  <c r="J12" i="11"/>
  <c r="J117" i="11" s="1"/>
  <c r="E7" i="11"/>
  <c r="E113" i="11"/>
  <c r="J37" i="10"/>
  <c r="J36" i="10"/>
  <c r="AY105" i="1" s="1"/>
  <c r="J35" i="10"/>
  <c r="AX105" i="1" s="1"/>
  <c r="BI327" i="10"/>
  <c r="BH327" i="10"/>
  <c r="BG327" i="10"/>
  <c r="BF327" i="10"/>
  <c r="T327" i="10"/>
  <c r="T326" i="10" s="1"/>
  <c r="T325" i="10" s="1"/>
  <c r="R327" i="10"/>
  <c r="R326" i="10" s="1"/>
  <c r="R325" i="10" s="1"/>
  <c r="P327" i="10"/>
  <c r="P326" i="10"/>
  <c r="P325" i="10" s="1"/>
  <c r="BI323" i="10"/>
  <c r="BH323" i="10"/>
  <c r="BG323" i="10"/>
  <c r="BF323" i="10"/>
  <c r="T323" i="10"/>
  <c r="R323" i="10"/>
  <c r="P323" i="10"/>
  <c r="BI321" i="10"/>
  <c r="BH321" i="10"/>
  <c r="BG321" i="10"/>
  <c r="BF321" i="10"/>
  <c r="T321" i="10"/>
  <c r="R321" i="10"/>
  <c r="P321" i="10"/>
  <c r="BI318" i="10"/>
  <c r="BH318" i="10"/>
  <c r="BG318" i="10"/>
  <c r="BF318" i="10"/>
  <c r="T318" i="10"/>
  <c r="R318" i="10"/>
  <c r="P318" i="10"/>
  <c r="BI314" i="10"/>
  <c r="BH314" i="10"/>
  <c r="BG314" i="10"/>
  <c r="BF314" i="10"/>
  <c r="T314" i="10"/>
  <c r="R314" i="10"/>
  <c r="P314" i="10"/>
  <c r="BI311" i="10"/>
  <c r="BH311" i="10"/>
  <c r="BG311" i="10"/>
  <c r="BF311" i="10"/>
  <c r="T311" i="10"/>
  <c r="R311" i="10"/>
  <c r="P311" i="10"/>
  <c r="BI309" i="10"/>
  <c r="BH309" i="10"/>
  <c r="BG309" i="10"/>
  <c r="BF309" i="10"/>
  <c r="T309" i="10"/>
  <c r="R309" i="10"/>
  <c r="P309" i="10"/>
  <c r="BI298" i="10"/>
  <c r="BH298" i="10"/>
  <c r="BG298" i="10"/>
  <c r="BF298" i="10"/>
  <c r="T298" i="10"/>
  <c r="R298" i="10"/>
  <c r="P298" i="10"/>
  <c r="BI295" i="10"/>
  <c r="BH295" i="10"/>
  <c r="BG295" i="10"/>
  <c r="BF295" i="10"/>
  <c r="T295" i="10"/>
  <c r="R295" i="10"/>
  <c r="P295" i="10"/>
  <c r="BI292" i="10"/>
  <c r="BH292" i="10"/>
  <c r="BG292" i="10"/>
  <c r="BF292" i="10"/>
  <c r="T292" i="10"/>
  <c r="R292" i="10"/>
  <c r="P292" i="10"/>
  <c r="BI290" i="10"/>
  <c r="BH290" i="10"/>
  <c r="BG290" i="10"/>
  <c r="BF290" i="10"/>
  <c r="T290" i="10"/>
  <c r="R290" i="10"/>
  <c r="P290" i="10"/>
  <c r="BI288" i="10"/>
  <c r="BH288" i="10"/>
  <c r="BG288" i="10"/>
  <c r="BF288" i="10"/>
  <c r="T288" i="10"/>
  <c r="R288" i="10"/>
  <c r="P288" i="10"/>
  <c r="BI284" i="10"/>
  <c r="BH284" i="10"/>
  <c r="BG284" i="10"/>
  <c r="BF284" i="10"/>
  <c r="T284" i="10"/>
  <c r="R284" i="10"/>
  <c r="P284" i="10"/>
  <c r="BI278" i="10"/>
  <c r="BH278" i="10"/>
  <c r="BG278" i="10"/>
  <c r="BF278" i="10"/>
  <c r="T278" i="10"/>
  <c r="R278" i="10"/>
  <c r="P278" i="10"/>
  <c r="BI274" i="10"/>
  <c r="BH274" i="10"/>
  <c r="BG274" i="10"/>
  <c r="BF274" i="10"/>
  <c r="T274" i="10"/>
  <c r="R274" i="10"/>
  <c r="P274" i="10"/>
  <c r="BI268" i="10"/>
  <c r="BH268" i="10"/>
  <c r="BG268" i="10"/>
  <c r="BF268" i="10"/>
  <c r="T268" i="10"/>
  <c r="R268" i="10"/>
  <c r="P268" i="10"/>
  <c r="BI246" i="10"/>
  <c r="BH246" i="10"/>
  <c r="BG246" i="10"/>
  <c r="BF246" i="10"/>
  <c r="T246" i="10"/>
  <c r="R246" i="10"/>
  <c r="P246" i="10"/>
  <c r="BI244" i="10"/>
  <c r="BH244" i="10"/>
  <c r="BG244" i="10"/>
  <c r="BF244" i="10"/>
  <c r="T244" i="10"/>
  <c r="R244" i="10"/>
  <c r="P244" i="10"/>
  <c r="BI242" i="10"/>
  <c r="BH242" i="10"/>
  <c r="BG242" i="10"/>
  <c r="BF242" i="10"/>
  <c r="T242" i="10"/>
  <c r="R242" i="10"/>
  <c r="P242" i="10"/>
  <c r="BI239" i="10"/>
  <c r="BH239" i="10"/>
  <c r="BG239" i="10"/>
  <c r="BF239" i="10"/>
  <c r="T239" i="10"/>
  <c r="R239" i="10"/>
  <c r="P239" i="10"/>
  <c r="BI235" i="10"/>
  <c r="BH235" i="10"/>
  <c r="BG235" i="10"/>
  <c r="BF235" i="10"/>
  <c r="T235" i="10"/>
  <c r="R235" i="10"/>
  <c r="P235" i="10"/>
  <c r="BI233" i="10"/>
  <c r="BH233" i="10"/>
  <c r="BG233" i="10"/>
  <c r="BF233" i="10"/>
  <c r="T233" i="10"/>
  <c r="R233" i="10"/>
  <c r="P233" i="10"/>
  <c r="BI229" i="10"/>
  <c r="BH229" i="10"/>
  <c r="BG229" i="10"/>
  <c r="BF229" i="10"/>
  <c r="T229" i="10"/>
  <c r="R229" i="10"/>
  <c r="P229" i="10"/>
  <c r="BI226" i="10"/>
  <c r="BH226" i="10"/>
  <c r="BG226" i="10"/>
  <c r="BF226" i="10"/>
  <c r="T226" i="10"/>
  <c r="R226" i="10"/>
  <c r="P226" i="10"/>
  <c r="BI223" i="10"/>
  <c r="BH223" i="10"/>
  <c r="BG223" i="10"/>
  <c r="BF223" i="10"/>
  <c r="T223" i="10"/>
  <c r="R223" i="10"/>
  <c r="P223" i="10"/>
  <c r="BI216" i="10"/>
  <c r="BH216" i="10"/>
  <c r="BG216" i="10"/>
  <c r="BF216" i="10"/>
  <c r="T216" i="10"/>
  <c r="R216" i="10"/>
  <c r="P216" i="10"/>
  <c r="BI209" i="10"/>
  <c r="BH209" i="10"/>
  <c r="BG209" i="10"/>
  <c r="BF209" i="10"/>
  <c r="T209" i="10"/>
  <c r="R209" i="10"/>
  <c r="P209" i="10"/>
  <c r="BI201" i="10"/>
  <c r="BH201" i="10"/>
  <c r="BG201" i="10"/>
  <c r="BF201" i="10"/>
  <c r="T201" i="10"/>
  <c r="R201" i="10"/>
  <c r="P201" i="10"/>
  <c r="BI194" i="10"/>
  <c r="BH194" i="10"/>
  <c r="BG194" i="10"/>
  <c r="BF194" i="10"/>
  <c r="T194" i="10"/>
  <c r="R194" i="10"/>
  <c r="P194" i="10"/>
  <c r="BI188" i="10"/>
  <c r="BH188" i="10"/>
  <c r="BG188" i="10"/>
  <c r="BF188" i="10"/>
  <c r="T188" i="10"/>
  <c r="R188" i="10"/>
  <c r="P188" i="10"/>
  <c r="BI181" i="10"/>
  <c r="BH181" i="10"/>
  <c r="BG181" i="10"/>
  <c r="BF181" i="10"/>
  <c r="T181" i="10"/>
  <c r="R181" i="10"/>
  <c r="P181" i="10"/>
  <c r="BI174" i="10"/>
  <c r="BH174" i="10"/>
  <c r="BG174" i="10"/>
  <c r="BF174" i="10"/>
  <c r="T174" i="10"/>
  <c r="R174" i="10"/>
  <c r="P174" i="10"/>
  <c r="BI171" i="10"/>
  <c r="BH171" i="10"/>
  <c r="BG171" i="10"/>
  <c r="BF171" i="10"/>
  <c r="T171" i="10"/>
  <c r="R171" i="10"/>
  <c r="P171" i="10"/>
  <c r="BI168" i="10"/>
  <c r="BH168" i="10"/>
  <c r="BG168" i="10"/>
  <c r="BF168" i="10"/>
  <c r="T168" i="10"/>
  <c r="R168" i="10"/>
  <c r="P168" i="10"/>
  <c r="BI161" i="10"/>
  <c r="BH161" i="10"/>
  <c r="BG161" i="10"/>
  <c r="BF161" i="10"/>
  <c r="T161" i="10"/>
  <c r="R161" i="10"/>
  <c r="P161" i="10"/>
  <c r="BI152" i="10"/>
  <c r="BH152" i="10"/>
  <c r="BG152" i="10"/>
  <c r="BF152" i="10"/>
  <c r="T152" i="10"/>
  <c r="R152" i="10"/>
  <c r="P152" i="10"/>
  <c r="BI144" i="10"/>
  <c r="BH144" i="10"/>
  <c r="BG144" i="10"/>
  <c r="BF144" i="10"/>
  <c r="T144" i="10"/>
  <c r="R144" i="10"/>
  <c r="P144" i="10"/>
  <c r="BI137" i="10"/>
  <c r="BH137" i="10"/>
  <c r="BG137" i="10"/>
  <c r="BF137" i="10"/>
  <c r="T137" i="10"/>
  <c r="R137" i="10"/>
  <c r="P137" i="10"/>
  <c r="BI131" i="10"/>
  <c r="BH131" i="10"/>
  <c r="BG131" i="10"/>
  <c r="BF131" i="10"/>
  <c r="T131" i="10"/>
  <c r="R131" i="10"/>
  <c r="P131" i="10"/>
  <c r="BI128" i="10"/>
  <c r="BH128" i="10"/>
  <c r="BG128" i="10"/>
  <c r="BF128" i="10"/>
  <c r="T128" i="10"/>
  <c r="R128" i="10"/>
  <c r="P128" i="10"/>
  <c r="J121" i="10"/>
  <c r="F121" i="10"/>
  <c r="F119" i="10"/>
  <c r="E117" i="10"/>
  <c r="J91" i="10"/>
  <c r="F91" i="10"/>
  <c r="F89" i="10"/>
  <c r="E87" i="10"/>
  <c r="J24" i="10"/>
  <c r="E24" i="10"/>
  <c r="J122" i="10" s="1"/>
  <c r="J23" i="10"/>
  <c r="J18" i="10"/>
  <c r="E18" i="10"/>
  <c r="F92" i="10" s="1"/>
  <c r="J17" i="10"/>
  <c r="J12" i="10"/>
  <c r="J119" i="10" s="1"/>
  <c r="E7" i="10"/>
  <c r="E85" i="10"/>
  <c r="J37" i="9"/>
  <c r="J36" i="9"/>
  <c r="AY104" i="1" s="1"/>
  <c r="J35" i="9"/>
  <c r="AX104" i="1" s="1"/>
  <c r="BI196" i="9"/>
  <c r="BH196" i="9"/>
  <c r="BG196" i="9"/>
  <c r="BF196" i="9"/>
  <c r="T196" i="9"/>
  <c r="R196" i="9"/>
  <c r="P196" i="9"/>
  <c r="BI194" i="9"/>
  <c r="BH194" i="9"/>
  <c r="BG194" i="9"/>
  <c r="BF194" i="9"/>
  <c r="T194" i="9"/>
  <c r="R194" i="9"/>
  <c r="P194" i="9"/>
  <c r="BI188" i="9"/>
  <c r="BH188" i="9"/>
  <c r="BG188" i="9"/>
  <c r="BF188" i="9"/>
  <c r="T188" i="9"/>
  <c r="T187" i="9" s="1"/>
  <c r="R188" i="9"/>
  <c r="R187" i="9" s="1"/>
  <c r="P188" i="9"/>
  <c r="P187" i="9" s="1"/>
  <c r="BI184" i="9"/>
  <c r="BH184" i="9"/>
  <c r="BG184" i="9"/>
  <c r="BF184" i="9"/>
  <c r="T184" i="9"/>
  <c r="R184" i="9"/>
  <c r="P184" i="9"/>
  <c r="BI181" i="9"/>
  <c r="BH181" i="9"/>
  <c r="BG181" i="9"/>
  <c r="BF181" i="9"/>
  <c r="T181" i="9"/>
  <c r="R181" i="9"/>
  <c r="P181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2" i="9"/>
  <c r="BH172" i="9"/>
  <c r="BG172" i="9"/>
  <c r="BF172" i="9"/>
  <c r="T172" i="9"/>
  <c r="R172" i="9"/>
  <c r="P172" i="9"/>
  <c r="BI169" i="9"/>
  <c r="BH169" i="9"/>
  <c r="BG169" i="9"/>
  <c r="BF169" i="9"/>
  <c r="T169" i="9"/>
  <c r="R169" i="9"/>
  <c r="P169" i="9"/>
  <c r="BI166" i="9"/>
  <c r="BH166" i="9"/>
  <c r="BG166" i="9"/>
  <c r="BF166" i="9"/>
  <c r="T166" i="9"/>
  <c r="R166" i="9"/>
  <c r="P166" i="9"/>
  <c r="BI162" i="9"/>
  <c r="BH162" i="9"/>
  <c r="BG162" i="9"/>
  <c r="BF162" i="9"/>
  <c r="T162" i="9"/>
  <c r="R162" i="9"/>
  <c r="P162" i="9"/>
  <c r="BI159" i="9"/>
  <c r="BH159" i="9"/>
  <c r="BG159" i="9"/>
  <c r="BF159" i="9"/>
  <c r="T159" i="9"/>
  <c r="R159" i="9"/>
  <c r="P159" i="9"/>
  <c r="BI156" i="9"/>
  <c r="BH156" i="9"/>
  <c r="BG156" i="9"/>
  <c r="BF156" i="9"/>
  <c r="T156" i="9"/>
  <c r="R156" i="9"/>
  <c r="P156" i="9"/>
  <c r="BI153" i="9"/>
  <c r="BH153" i="9"/>
  <c r="BG153" i="9"/>
  <c r="BF153" i="9"/>
  <c r="T153" i="9"/>
  <c r="R153" i="9"/>
  <c r="P153" i="9"/>
  <c r="BI150" i="9"/>
  <c r="BH150" i="9"/>
  <c r="BG150" i="9"/>
  <c r="BF150" i="9"/>
  <c r="T150" i="9"/>
  <c r="R150" i="9"/>
  <c r="P150" i="9"/>
  <c r="BI141" i="9"/>
  <c r="BH141" i="9"/>
  <c r="BG141" i="9"/>
  <c r="BF141" i="9"/>
  <c r="T141" i="9"/>
  <c r="R141" i="9"/>
  <c r="P141" i="9"/>
  <c r="BI138" i="9"/>
  <c r="BH138" i="9"/>
  <c r="BG138" i="9"/>
  <c r="BF138" i="9"/>
  <c r="T138" i="9"/>
  <c r="R138" i="9"/>
  <c r="P138" i="9"/>
  <c r="BI130" i="9"/>
  <c r="BH130" i="9"/>
  <c r="BG130" i="9"/>
  <c r="BF130" i="9"/>
  <c r="T130" i="9"/>
  <c r="R130" i="9"/>
  <c r="P130" i="9"/>
  <c r="BI127" i="9"/>
  <c r="BH127" i="9"/>
  <c r="BG127" i="9"/>
  <c r="BF127" i="9"/>
  <c r="T127" i="9"/>
  <c r="R127" i="9"/>
  <c r="P127" i="9"/>
  <c r="BI124" i="9"/>
  <c r="BH124" i="9"/>
  <c r="BG124" i="9"/>
  <c r="BF124" i="9"/>
  <c r="T124" i="9"/>
  <c r="R124" i="9"/>
  <c r="P124" i="9"/>
  <c r="J117" i="9"/>
  <c r="F117" i="9"/>
  <c r="F115" i="9"/>
  <c r="E113" i="9"/>
  <c r="J91" i="9"/>
  <c r="F91" i="9"/>
  <c r="F89" i="9"/>
  <c r="E87" i="9"/>
  <c r="J24" i="9"/>
  <c r="E24" i="9"/>
  <c r="J92" i="9" s="1"/>
  <c r="J23" i="9"/>
  <c r="J18" i="9"/>
  <c r="E18" i="9"/>
  <c r="F118" i="9" s="1"/>
  <c r="J17" i="9"/>
  <c r="J12" i="9"/>
  <c r="J115" i="9"/>
  <c r="E7" i="9"/>
  <c r="E111" i="9" s="1"/>
  <c r="J39" i="8"/>
  <c r="J38" i="8"/>
  <c r="AY103" i="1" s="1"/>
  <c r="J37" i="8"/>
  <c r="AX103" i="1" s="1"/>
  <c r="BI301" i="8"/>
  <c r="BH301" i="8"/>
  <c r="BG301" i="8"/>
  <c r="BF301" i="8"/>
  <c r="T301" i="8"/>
  <c r="R301" i="8"/>
  <c r="P301" i="8"/>
  <c r="BI299" i="8"/>
  <c r="BH299" i="8"/>
  <c r="BG299" i="8"/>
  <c r="BF299" i="8"/>
  <c r="T299" i="8"/>
  <c r="R299" i="8"/>
  <c r="P299" i="8"/>
  <c r="BI297" i="8"/>
  <c r="BH297" i="8"/>
  <c r="BG297" i="8"/>
  <c r="BF297" i="8"/>
  <c r="T297" i="8"/>
  <c r="R297" i="8"/>
  <c r="P297" i="8"/>
  <c r="BI295" i="8"/>
  <c r="BH295" i="8"/>
  <c r="BG295" i="8"/>
  <c r="BF295" i="8"/>
  <c r="T295" i="8"/>
  <c r="R295" i="8"/>
  <c r="P295" i="8"/>
  <c r="BI293" i="8"/>
  <c r="BH293" i="8"/>
  <c r="BG293" i="8"/>
  <c r="BF293" i="8"/>
  <c r="T293" i="8"/>
  <c r="R293" i="8"/>
  <c r="P293" i="8"/>
  <c r="BI291" i="8"/>
  <c r="BH291" i="8"/>
  <c r="BG291" i="8"/>
  <c r="BF291" i="8"/>
  <c r="T291" i="8"/>
  <c r="R291" i="8"/>
  <c r="P291" i="8"/>
  <c r="BI287" i="8"/>
  <c r="BH287" i="8"/>
  <c r="BG287" i="8"/>
  <c r="BF287" i="8"/>
  <c r="T287" i="8"/>
  <c r="R287" i="8"/>
  <c r="P287" i="8"/>
  <c r="BI285" i="8"/>
  <c r="BH285" i="8"/>
  <c r="BG285" i="8"/>
  <c r="BF285" i="8"/>
  <c r="T285" i="8"/>
  <c r="R285" i="8"/>
  <c r="P285" i="8"/>
  <c r="BI282" i="8"/>
  <c r="BH282" i="8"/>
  <c r="BG282" i="8"/>
  <c r="BF282" i="8"/>
  <c r="T282" i="8"/>
  <c r="R282" i="8"/>
  <c r="P282" i="8"/>
  <c r="BI280" i="8"/>
  <c r="BH280" i="8"/>
  <c r="BG280" i="8"/>
  <c r="BF280" i="8"/>
  <c r="T280" i="8"/>
  <c r="R280" i="8"/>
  <c r="P280" i="8"/>
  <c r="BI278" i="8"/>
  <c r="BH278" i="8"/>
  <c r="BG278" i="8"/>
  <c r="BF278" i="8"/>
  <c r="T278" i="8"/>
  <c r="R278" i="8"/>
  <c r="P278" i="8"/>
  <c r="BI276" i="8"/>
  <c r="BH276" i="8"/>
  <c r="BG276" i="8"/>
  <c r="BF276" i="8"/>
  <c r="T276" i="8"/>
  <c r="R276" i="8"/>
  <c r="P276" i="8"/>
  <c r="BI273" i="8"/>
  <c r="BH273" i="8"/>
  <c r="BG273" i="8"/>
  <c r="BF273" i="8"/>
  <c r="T273" i="8"/>
  <c r="R273" i="8"/>
  <c r="P273" i="8"/>
  <c r="BI271" i="8"/>
  <c r="BH271" i="8"/>
  <c r="BG271" i="8"/>
  <c r="BF271" i="8"/>
  <c r="T271" i="8"/>
  <c r="R271" i="8"/>
  <c r="P271" i="8"/>
  <c r="BI268" i="8"/>
  <c r="BH268" i="8"/>
  <c r="BG268" i="8"/>
  <c r="BF268" i="8"/>
  <c r="T268" i="8"/>
  <c r="T267" i="8" s="1"/>
  <c r="R268" i="8"/>
  <c r="R267" i="8" s="1"/>
  <c r="P268" i="8"/>
  <c r="P267" i="8" s="1"/>
  <c r="BI265" i="8"/>
  <c r="BH265" i="8"/>
  <c r="BG265" i="8"/>
  <c r="BF265" i="8"/>
  <c r="T265" i="8"/>
  <c r="T264" i="8" s="1"/>
  <c r="R265" i="8"/>
  <c r="R264" i="8" s="1"/>
  <c r="P265" i="8"/>
  <c r="P264" i="8" s="1"/>
  <c r="BI260" i="8"/>
  <c r="BH260" i="8"/>
  <c r="BG260" i="8"/>
  <c r="BF260" i="8"/>
  <c r="T260" i="8"/>
  <c r="R260" i="8"/>
  <c r="P260" i="8"/>
  <c r="BI258" i="8"/>
  <c r="BH258" i="8"/>
  <c r="BG258" i="8"/>
  <c r="BF258" i="8"/>
  <c r="T258" i="8"/>
  <c r="R258" i="8"/>
  <c r="P258" i="8"/>
  <c r="BI254" i="8"/>
  <c r="BH254" i="8"/>
  <c r="BG254" i="8"/>
  <c r="BF254" i="8"/>
  <c r="T254" i="8"/>
  <c r="R254" i="8"/>
  <c r="P254" i="8"/>
  <c r="BI250" i="8"/>
  <c r="BH250" i="8"/>
  <c r="BG250" i="8"/>
  <c r="BF250" i="8"/>
  <c r="T250" i="8"/>
  <c r="R250" i="8"/>
  <c r="P250" i="8"/>
  <c r="BI247" i="8"/>
  <c r="BH247" i="8"/>
  <c r="BG247" i="8"/>
  <c r="BF247" i="8"/>
  <c r="T247" i="8"/>
  <c r="R247" i="8"/>
  <c r="P247" i="8"/>
  <c r="BI245" i="8"/>
  <c r="BH245" i="8"/>
  <c r="BG245" i="8"/>
  <c r="BF245" i="8"/>
  <c r="T245" i="8"/>
  <c r="R245" i="8"/>
  <c r="P245" i="8"/>
  <c r="BI243" i="8"/>
  <c r="BH243" i="8"/>
  <c r="BG243" i="8"/>
  <c r="BF243" i="8"/>
  <c r="T243" i="8"/>
  <c r="R243" i="8"/>
  <c r="P243" i="8"/>
  <c r="BI238" i="8"/>
  <c r="BH238" i="8"/>
  <c r="BG238" i="8"/>
  <c r="BF238" i="8"/>
  <c r="T238" i="8"/>
  <c r="R238" i="8"/>
  <c r="P238" i="8"/>
  <c r="BI236" i="8"/>
  <c r="BH236" i="8"/>
  <c r="BG236" i="8"/>
  <c r="BF236" i="8"/>
  <c r="T236" i="8"/>
  <c r="R236" i="8"/>
  <c r="P236" i="8"/>
  <c r="BI234" i="8"/>
  <c r="BH234" i="8"/>
  <c r="BG234" i="8"/>
  <c r="BF234" i="8"/>
  <c r="T234" i="8"/>
  <c r="R234" i="8"/>
  <c r="P234" i="8"/>
  <c r="BI232" i="8"/>
  <c r="BH232" i="8"/>
  <c r="BG232" i="8"/>
  <c r="BF232" i="8"/>
  <c r="T232" i="8"/>
  <c r="R232" i="8"/>
  <c r="P232" i="8"/>
  <c r="BI230" i="8"/>
  <c r="BH230" i="8"/>
  <c r="BG230" i="8"/>
  <c r="BF230" i="8"/>
  <c r="T230" i="8"/>
  <c r="R230" i="8"/>
  <c r="P230" i="8"/>
  <c r="BI226" i="8"/>
  <c r="BH226" i="8"/>
  <c r="BG226" i="8"/>
  <c r="BF226" i="8"/>
  <c r="T226" i="8"/>
  <c r="R226" i="8"/>
  <c r="P226" i="8"/>
  <c r="BI222" i="8"/>
  <c r="BH222" i="8"/>
  <c r="BG222" i="8"/>
  <c r="BF222" i="8"/>
  <c r="T222" i="8"/>
  <c r="R222" i="8"/>
  <c r="P222" i="8"/>
  <c r="BI217" i="8"/>
  <c r="BH217" i="8"/>
  <c r="BG217" i="8"/>
  <c r="BF217" i="8"/>
  <c r="T217" i="8"/>
  <c r="R217" i="8"/>
  <c r="P217" i="8"/>
  <c r="BI215" i="8"/>
  <c r="BH215" i="8"/>
  <c r="BG215" i="8"/>
  <c r="BF215" i="8"/>
  <c r="T215" i="8"/>
  <c r="R215" i="8"/>
  <c r="P215" i="8"/>
  <c r="BI213" i="8"/>
  <c r="BH213" i="8"/>
  <c r="BG213" i="8"/>
  <c r="BF213" i="8"/>
  <c r="T213" i="8"/>
  <c r="R213" i="8"/>
  <c r="P213" i="8"/>
  <c r="BI211" i="8"/>
  <c r="BH211" i="8"/>
  <c r="BG211" i="8"/>
  <c r="BF211" i="8"/>
  <c r="T211" i="8"/>
  <c r="R211" i="8"/>
  <c r="P211" i="8"/>
  <c r="BI207" i="8"/>
  <c r="BH207" i="8"/>
  <c r="BG207" i="8"/>
  <c r="BF207" i="8"/>
  <c r="T207" i="8"/>
  <c r="R207" i="8"/>
  <c r="P207" i="8"/>
  <c r="BI203" i="8"/>
  <c r="BH203" i="8"/>
  <c r="BG203" i="8"/>
  <c r="BF203" i="8"/>
  <c r="T203" i="8"/>
  <c r="R203" i="8"/>
  <c r="P203" i="8"/>
  <c r="BI201" i="8"/>
  <c r="BH201" i="8"/>
  <c r="BG201" i="8"/>
  <c r="BF201" i="8"/>
  <c r="T201" i="8"/>
  <c r="R201" i="8"/>
  <c r="P201" i="8"/>
  <c r="BI198" i="8"/>
  <c r="BH198" i="8"/>
  <c r="BG198" i="8"/>
  <c r="BF198" i="8"/>
  <c r="T198" i="8"/>
  <c r="R198" i="8"/>
  <c r="P198" i="8"/>
  <c r="BI194" i="8"/>
  <c r="BH194" i="8"/>
  <c r="BG194" i="8"/>
  <c r="BF194" i="8"/>
  <c r="T194" i="8"/>
  <c r="R194" i="8"/>
  <c r="P194" i="8"/>
  <c r="BI192" i="8"/>
  <c r="BH192" i="8"/>
  <c r="BG192" i="8"/>
  <c r="BF192" i="8"/>
  <c r="T192" i="8"/>
  <c r="R192" i="8"/>
  <c r="P192" i="8"/>
  <c r="BI190" i="8"/>
  <c r="BH190" i="8"/>
  <c r="BG190" i="8"/>
  <c r="BF190" i="8"/>
  <c r="T190" i="8"/>
  <c r="R190" i="8"/>
  <c r="P190" i="8"/>
  <c r="BI188" i="8"/>
  <c r="BH188" i="8"/>
  <c r="BG188" i="8"/>
  <c r="BF188" i="8"/>
  <c r="T188" i="8"/>
  <c r="R188" i="8"/>
  <c r="P188" i="8"/>
  <c r="BI186" i="8"/>
  <c r="BH186" i="8"/>
  <c r="BG186" i="8"/>
  <c r="BF186" i="8"/>
  <c r="T186" i="8"/>
  <c r="R186" i="8"/>
  <c r="P186" i="8"/>
  <c r="BI181" i="8"/>
  <c r="BH181" i="8"/>
  <c r="BG181" i="8"/>
  <c r="BF181" i="8"/>
  <c r="T181" i="8"/>
  <c r="R181" i="8"/>
  <c r="P181" i="8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J129" i="8"/>
  <c r="F129" i="8"/>
  <c r="F127" i="8"/>
  <c r="E125" i="8"/>
  <c r="J93" i="8"/>
  <c r="F93" i="8"/>
  <c r="F91" i="8"/>
  <c r="E89" i="8"/>
  <c r="J26" i="8"/>
  <c r="E26" i="8"/>
  <c r="J130" i="8" s="1"/>
  <c r="J25" i="8"/>
  <c r="J20" i="8"/>
  <c r="E20" i="8"/>
  <c r="F94" i="8" s="1"/>
  <c r="J19" i="8"/>
  <c r="J14" i="8"/>
  <c r="J91" i="8"/>
  <c r="E7" i="8"/>
  <c r="E121" i="8"/>
  <c r="J39" i="7"/>
  <c r="J38" i="7"/>
  <c r="AY102" i="1" s="1"/>
  <c r="J37" i="7"/>
  <c r="AX102" i="1"/>
  <c r="BI224" i="7"/>
  <c r="BH224" i="7"/>
  <c r="BG224" i="7"/>
  <c r="BF224" i="7"/>
  <c r="T224" i="7"/>
  <c r="T223" i="7" s="1"/>
  <c r="R224" i="7"/>
  <c r="R223" i="7" s="1"/>
  <c r="P224" i="7"/>
  <c r="P223" i="7" s="1"/>
  <c r="BI221" i="7"/>
  <c r="BH221" i="7"/>
  <c r="BG221" i="7"/>
  <c r="BF221" i="7"/>
  <c r="T221" i="7"/>
  <c r="R221" i="7"/>
  <c r="P221" i="7"/>
  <c r="BI213" i="7"/>
  <c r="BH213" i="7"/>
  <c r="BG213" i="7"/>
  <c r="BF213" i="7"/>
  <c r="T213" i="7"/>
  <c r="R213" i="7"/>
  <c r="P213" i="7"/>
  <c r="BI210" i="7"/>
  <c r="BH210" i="7"/>
  <c r="BG210" i="7"/>
  <c r="BF210" i="7"/>
  <c r="T210" i="7"/>
  <c r="R210" i="7"/>
  <c r="P210" i="7"/>
  <c r="BI208" i="7"/>
  <c r="BH208" i="7"/>
  <c r="BG208" i="7"/>
  <c r="BF208" i="7"/>
  <c r="T208" i="7"/>
  <c r="R208" i="7"/>
  <c r="P208" i="7"/>
  <c r="BI204" i="7"/>
  <c r="BH204" i="7"/>
  <c r="BG204" i="7"/>
  <c r="BF204" i="7"/>
  <c r="T204" i="7"/>
  <c r="R204" i="7"/>
  <c r="P204" i="7"/>
  <c r="BI201" i="7"/>
  <c r="BH201" i="7"/>
  <c r="BG201" i="7"/>
  <c r="BF201" i="7"/>
  <c r="T201" i="7"/>
  <c r="R201" i="7"/>
  <c r="P201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0" i="7"/>
  <c r="BH190" i="7"/>
  <c r="BG190" i="7"/>
  <c r="BF190" i="7"/>
  <c r="T190" i="7"/>
  <c r="R190" i="7"/>
  <c r="P190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69" i="7"/>
  <c r="BH169" i="7"/>
  <c r="BG169" i="7"/>
  <c r="BF169" i="7"/>
  <c r="T169" i="7"/>
  <c r="R169" i="7"/>
  <c r="P169" i="7"/>
  <c r="BI164" i="7"/>
  <c r="BH164" i="7"/>
  <c r="BG164" i="7"/>
  <c r="BF164" i="7"/>
  <c r="T164" i="7"/>
  <c r="R164" i="7"/>
  <c r="P164" i="7"/>
  <c r="BI160" i="7"/>
  <c r="BH160" i="7"/>
  <c r="BG160" i="7"/>
  <c r="BF160" i="7"/>
  <c r="T160" i="7"/>
  <c r="R160" i="7"/>
  <c r="P160" i="7"/>
  <c r="BI157" i="7"/>
  <c r="BH157" i="7"/>
  <c r="BG157" i="7"/>
  <c r="BF157" i="7"/>
  <c r="T157" i="7"/>
  <c r="R157" i="7"/>
  <c r="P157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1" i="7"/>
  <c r="BH141" i="7"/>
  <c r="BG141" i="7"/>
  <c r="BF141" i="7"/>
  <c r="T141" i="7"/>
  <c r="R141" i="7"/>
  <c r="P141" i="7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J122" i="7"/>
  <c r="F122" i="7"/>
  <c r="F120" i="7"/>
  <c r="E118" i="7"/>
  <c r="J93" i="7"/>
  <c r="F93" i="7"/>
  <c r="F91" i="7"/>
  <c r="E89" i="7"/>
  <c r="J26" i="7"/>
  <c r="E26" i="7"/>
  <c r="J123" i="7" s="1"/>
  <c r="J25" i="7"/>
  <c r="J20" i="7"/>
  <c r="E20" i="7"/>
  <c r="F123" i="7"/>
  <c r="J19" i="7"/>
  <c r="J14" i="7"/>
  <c r="J120" i="7"/>
  <c r="E7" i="7"/>
  <c r="E114" i="7" s="1"/>
  <c r="J37" i="6"/>
  <c r="J36" i="6"/>
  <c r="AY100" i="1" s="1"/>
  <c r="J35" i="6"/>
  <c r="AX100" i="1" s="1"/>
  <c r="BI227" i="6"/>
  <c r="BH227" i="6"/>
  <c r="BG227" i="6"/>
  <c r="BF227" i="6"/>
  <c r="T227" i="6"/>
  <c r="T226" i="6" s="1"/>
  <c r="R227" i="6"/>
  <c r="R226" i="6" s="1"/>
  <c r="P227" i="6"/>
  <c r="P226" i="6" s="1"/>
  <c r="BI224" i="6"/>
  <c r="BH224" i="6"/>
  <c r="BG224" i="6"/>
  <c r="BF224" i="6"/>
  <c r="T224" i="6"/>
  <c r="R224" i="6"/>
  <c r="P224" i="6"/>
  <c r="BI216" i="6"/>
  <c r="BH216" i="6"/>
  <c r="BG216" i="6"/>
  <c r="BF216" i="6"/>
  <c r="T216" i="6"/>
  <c r="R216" i="6"/>
  <c r="P216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7" i="6"/>
  <c r="BH207" i="6"/>
  <c r="BG207" i="6"/>
  <c r="BF207" i="6"/>
  <c r="T207" i="6"/>
  <c r="R207" i="6"/>
  <c r="P207" i="6"/>
  <c r="BI204" i="6"/>
  <c r="BH204" i="6"/>
  <c r="BG204" i="6"/>
  <c r="BF204" i="6"/>
  <c r="T204" i="6"/>
  <c r="R204" i="6"/>
  <c r="P204" i="6"/>
  <c r="BI201" i="6"/>
  <c r="BH201" i="6"/>
  <c r="BG201" i="6"/>
  <c r="BF201" i="6"/>
  <c r="T201" i="6"/>
  <c r="R201" i="6"/>
  <c r="P201" i="6"/>
  <c r="BI198" i="6"/>
  <c r="BH198" i="6"/>
  <c r="BG198" i="6"/>
  <c r="BF198" i="6"/>
  <c r="T198" i="6"/>
  <c r="R198" i="6"/>
  <c r="P198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3" i="6"/>
  <c r="BH173" i="6"/>
  <c r="BG173" i="6"/>
  <c r="BF173" i="6"/>
  <c r="T173" i="6"/>
  <c r="R173" i="6"/>
  <c r="P173" i="6"/>
  <c r="BI168" i="6"/>
  <c r="BH168" i="6"/>
  <c r="BG168" i="6"/>
  <c r="BF168" i="6"/>
  <c r="T168" i="6"/>
  <c r="R168" i="6"/>
  <c r="P168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37" i="6"/>
  <c r="BH137" i="6"/>
  <c r="BG137" i="6"/>
  <c r="BF137" i="6"/>
  <c r="T137" i="6"/>
  <c r="R137" i="6"/>
  <c r="P137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J118" i="6"/>
  <c r="F118" i="6"/>
  <c r="F116" i="6"/>
  <c r="E114" i="6"/>
  <c r="J91" i="6"/>
  <c r="F91" i="6"/>
  <c r="F89" i="6"/>
  <c r="E87" i="6"/>
  <c r="J24" i="6"/>
  <c r="E24" i="6"/>
  <c r="J119" i="6" s="1"/>
  <c r="J23" i="6"/>
  <c r="J18" i="6"/>
  <c r="E18" i="6"/>
  <c r="F119" i="6" s="1"/>
  <c r="J17" i="6"/>
  <c r="J12" i="6"/>
  <c r="J116" i="6" s="1"/>
  <c r="E7" i="6"/>
  <c r="E112" i="6" s="1"/>
  <c r="J37" i="5"/>
  <c r="J36" i="5"/>
  <c r="AY99" i="1" s="1"/>
  <c r="J35" i="5"/>
  <c r="AX99" i="1" s="1"/>
  <c r="BI121" i="5"/>
  <c r="F37" i="5" s="1"/>
  <c r="BD99" i="1" s="1"/>
  <c r="BH121" i="5"/>
  <c r="F36" i="5" s="1"/>
  <c r="BC99" i="1" s="1"/>
  <c r="BG121" i="5"/>
  <c r="F35" i="5" s="1"/>
  <c r="BB99" i="1" s="1"/>
  <c r="BF121" i="5"/>
  <c r="T121" i="5"/>
  <c r="T120" i="5" s="1"/>
  <c r="T119" i="5" s="1"/>
  <c r="T118" i="5" s="1"/>
  <c r="R121" i="5"/>
  <c r="R120" i="5" s="1"/>
  <c r="R119" i="5" s="1"/>
  <c r="R118" i="5" s="1"/>
  <c r="P121" i="5"/>
  <c r="P120" i="5" s="1"/>
  <c r="P119" i="5" s="1"/>
  <c r="P118" i="5" s="1"/>
  <c r="AU99" i="1" s="1"/>
  <c r="J114" i="5"/>
  <c r="F114" i="5"/>
  <c r="F112" i="5"/>
  <c r="E110" i="5"/>
  <c r="J91" i="5"/>
  <c r="F91" i="5"/>
  <c r="F89" i="5"/>
  <c r="E87" i="5"/>
  <c r="J24" i="5"/>
  <c r="E24" i="5"/>
  <c r="J115" i="5" s="1"/>
  <c r="J23" i="5"/>
  <c r="J18" i="5"/>
  <c r="E18" i="5"/>
  <c r="F115" i="5" s="1"/>
  <c r="J17" i="5"/>
  <c r="J12" i="5"/>
  <c r="J112" i="5" s="1"/>
  <c r="E7" i="5"/>
  <c r="E108" i="5"/>
  <c r="J39" i="4"/>
  <c r="J38" i="4"/>
  <c r="AY98" i="1" s="1"/>
  <c r="J37" i="4"/>
  <c r="AX98" i="1" s="1"/>
  <c r="BI327" i="4"/>
  <c r="BH327" i="4"/>
  <c r="BG327" i="4"/>
  <c r="BF327" i="4"/>
  <c r="T327" i="4"/>
  <c r="T326" i="4" s="1"/>
  <c r="R327" i="4"/>
  <c r="R326" i="4" s="1"/>
  <c r="P327" i="4"/>
  <c r="P326" i="4" s="1"/>
  <c r="BI324" i="4"/>
  <c r="BH324" i="4"/>
  <c r="BG324" i="4"/>
  <c r="BF324" i="4"/>
  <c r="T324" i="4"/>
  <c r="R324" i="4"/>
  <c r="P324" i="4"/>
  <c r="BI322" i="4"/>
  <c r="BH322" i="4"/>
  <c r="BG322" i="4"/>
  <c r="BF322" i="4"/>
  <c r="T322" i="4"/>
  <c r="R322" i="4"/>
  <c r="P322" i="4"/>
  <c r="BI317" i="4"/>
  <c r="BH317" i="4"/>
  <c r="BG317" i="4"/>
  <c r="BF317" i="4"/>
  <c r="T317" i="4"/>
  <c r="T316" i="4" s="1"/>
  <c r="R317" i="4"/>
  <c r="R316" i="4" s="1"/>
  <c r="P317" i="4"/>
  <c r="P316" i="4" s="1"/>
  <c r="BI314" i="4"/>
  <c r="BH314" i="4"/>
  <c r="BG314" i="4"/>
  <c r="BF314" i="4"/>
  <c r="T314" i="4"/>
  <c r="R314" i="4"/>
  <c r="P314" i="4"/>
  <c r="BI312" i="4"/>
  <c r="BH312" i="4"/>
  <c r="BG312" i="4"/>
  <c r="BF312" i="4"/>
  <c r="T312" i="4"/>
  <c r="R312" i="4"/>
  <c r="P312" i="4"/>
  <c r="BI308" i="4"/>
  <c r="BH308" i="4"/>
  <c r="BG308" i="4"/>
  <c r="BF308" i="4"/>
  <c r="T308" i="4"/>
  <c r="R308" i="4"/>
  <c r="P308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2" i="4"/>
  <c r="BH282" i="4"/>
  <c r="BG282" i="4"/>
  <c r="BF282" i="4"/>
  <c r="T282" i="4"/>
  <c r="T281" i="4"/>
  <c r="R282" i="4"/>
  <c r="R281" i="4"/>
  <c r="P282" i="4"/>
  <c r="P281" i="4"/>
  <c r="BI279" i="4"/>
  <c r="BH279" i="4"/>
  <c r="BG279" i="4"/>
  <c r="BF279" i="4"/>
  <c r="T279" i="4"/>
  <c r="R279" i="4"/>
  <c r="P279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3" i="4"/>
  <c r="BH253" i="4"/>
  <c r="BG253" i="4"/>
  <c r="BF253" i="4"/>
  <c r="T253" i="4"/>
  <c r="R253" i="4"/>
  <c r="P253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2" i="4"/>
  <c r="BH212" i="4"/>
  <c r="BG212" i="4"/>
  <c r="BF212" i="4"/>
  <c r="T212" i="4"/>
  <c r="R212" i="4"/>
  <c r="P212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J129" i="4"/>
  <c r="F129" i="4"/>
  <c r="F127" i="4"/>
  <c r="E125" i="4"/>
  <c r="J93" i="4"/>
  <c r="F93" i="4"/>
  <c r="F91" i="4"/>
  <c r="E89" i="4"/>
  <c r="J26" i="4"/>
  <c r="E26" i="4"/>
  <c r="J94" i="4" s="1"/>
  <c r="J25" i="4"/>
  <c r="J20" i="4"/>
  <c r="E20" i="4"/>
  <c r="F130" i="4" s="1"/>
  <c r="J19" i="4"/>
  <c r="J14" i="4"/>
  <c r="J127" i="4" s="1"/>
  <c r="E7" i="4"/>
  <c r="E121" i="4" s="1"/>
  <c r="J39" i="3"/>
  <c r="J38" i="3"/>
  <c r="AY97" i="1" s="1"/>
  <c r="J37" i="3"/>
  <c r="AX97" i="1" s="1"/>
  <c r="BI262" i="3"/>
  <c r="BH262" i="3"/>
  <c r="BG262" i="3"/>
  <c r="BF262" i="3"/>
  <c r="T262" i="3"/>
  <c r="T261" i="3" s="1"/>
  <c r="R262" i="3"/>
  <c r="R261" i="3" s="1"/>
  <c r="P262" i="3"/>
  <c r="P261" i="3" s="1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6" i="3"/>
  <c r="BH246" i="3"/>
  <c r="BG246" i="3"/>
  <c r="BF246" i="3"/>
  <c r="T246" i="3"/>
  <c r="T245" i="3"/>
  <c r="R246" i="3"/>
  <c r="R245" i="3" s="1"/>
  <c r="P246" i="3"/>
  <c r="P245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0" i="3"/>
  <c r="BH220" i="3"/>
  <c r="BG220" i="3"/>
  <c r="BF220" i="3"/>
  <c r="T220" i="3"/>
  <c r="R220" i="3"/>
  <c r="P220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4" i="3"/>
  <c r="BH154" i="3"/>
  <c r="BG154" i="3"/>
  <c r="BF154" i="3"/>
  <c r="T154" i="3"/>
  <c r="R154" i="3"/>
  <c r="P154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J127" i="3"/>
  <c r="F127" i="3"/>
  <c r="F125" i="3"/>
  <c r="E123" i="3"/>
  <c r="J93" i="3"/>
  <c r="F93" i="3"/>
  <c r="F91" i="3"/>
  <c r="E89" i="3"/>
  <c r="J26" i="3"/>
  <c r="E26" i="3"/>
  <c r="J128" i="3" s="1"/>
  <c r="J25" i="3"/>
  <c r="J20" i="3"/>
  <c r="E20" i="3"/>
  <c r="F128" i="3" s="1"/>
  <c r="J19" i="3"/>
  <c r="J14" i="3"/>
  <c r="J125" i="3"/>
  <c r="E7" i="3"/>
  <c r="E119" i="3" s="1"/>
  <c r="J37" i="2"/>
  <c r="J36" i="2"/>
  <c r="AY95" i="1" s="1"/>
  <c r="J35" i="2"/>
  <c r="AX95" i="1" s="1"/>
  <c r="BI414" i="2"/>
  <c r="BH414" i="2"/>
  <c r="BG414" i="2"/>
  <c r="BF414" i="2"/>
  <c r="T414" i="2"/>
  <c r="T413" i="2" s="1"/>
  <c r="T412" i="2" s="1"/>
  <c r="R414" i="2"/>
  <c r="R413" i="2" s="1"/>
  <c r="R412" i="2" s="1"/>
  <c r="P414" i="2"/>
  <c r="P413" i="2" s="1"/>
  <c r="P412" i="2" s="1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3" i="2"/>
  <c r="BH403" i="2"/>
  <c r="BG403" i="2"/>
  <c r="BF403" i="2"/>
  <c r="T403" i="2"/>
  <c r="R403" i="2"/>
  <c r="P403" i="2"/>
  <c r="BI389" i="2"/>
  <c r="BH389" i="2"/>
  <c r="BG389" i="2"/>
  <c r="BF389" i="2"/>
  <c r="T389" i="2"/>
  <c r="R389" i="2"/>
  <c r="P389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3" i="2"/>
  <c r="BH363" i="2"/>
  <c r="BG363" i="2"/>
  <c r="BF363" i="2"/>
  <c r="T363" i="2"/>
  <c r="R363" i="2"/>
  <c r="P363" i="2"/>
  <c r="BI356" i="2"/>
  <c r="BH356" i="2"/>
  <c r="BG356" i="2"/>
  <c r="BF356" i="2"/>
  <c r="T356" i="2"/>
  <c r="R356" i="2"/>
  <c r="P356" i="2"/>
  <c r="BI349" i="2"/>
  <c r="BH349" i="2"/>
  <c r="BG349" i="2"/>
  <c r="BF349" i="2"/>
  <c r="T349" i="2"/>
  <c r="R349" i="2"/>
  <c r="P349" i="2"/>
  <c r="BI342" i="2"/>
  <c r="BH342" i="2"/>
  <c r="BG342" i="2"/>
  <c r="BF342" i="2"/>
  <c r="T342" i="2"/>
  <c r="R342" i="2"/>
  <c r="P342" i="2"/>
  <c r="BI324" i="2"/>
  <c r="BH324" i="2"/>
  <c r="BG324" i="2"/>
  <c r="BF324" i="2"/>
  <c r="T324" i="2"/>
  <c r="R324" i="2"/>
  <c r="P324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5" i="2"/>
  <c r="BH285" i="2"/>
  <c r="BG285" i="2"/>
  <c r="BF285" i="2"/>
  <c r="T285" i="2"/>
  <c r="R285" i="2"/>
  <c r="P285" i="2"/>
  <c r="BI279" i="2"/>
  <c r="BH279" i="2"/>
  <c r="BG279" i="2"/>
  <c r="BF279" i="2"/>
  <c r="T279" i="2"/>
  <c r="R279" i="2"/>
  <c r="P279" i="2"/>
  <c r="BI272" i="2"/>
  <c r="BH272" i="2"/>
  <c r="BG272" i="2"/>
  <c r="BF272" i="2"/>
  <c r="T272" i="2"/>
  <c r="R272" i="2"/>
  <c r="P272" i="2"/>
  <c r="BI265" i="2"/>
  <c r="BH265" i="2"/>
  <c r="BG265" i="2"/>
  <c r="BF265" i="2"/>
  <c r="T265" i="2"/>
  <c r="R265" i="2"/>
  <c r="P265" i="2"/>
  <c r="BI259" i="2"/>
  <c r="BH259" i="2"/>
  <c r="BG259" i="2"/>
  <c r="BF259" i="2"/>
  <c r="T259" i="2"/>
  <c r="R259" i="2"/>
  <c r="P259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6" i="2"/>
  <c r="BH236" i="2"/>
  <c r="BG236" i="2"/>
  <c r="BF236" i="2"/>
  <c r="T236" i="2"/>
  <c r="T235" i="2" s="1"/>
  <c r="R236" i="2"/>
  <c r="R235" i="2" s="1"/>
  <c r="P236" i="2"/>
  <c r="P235" i="2" s="1"/>
  <c r="BI232" i="2"/>
  <c r="BH232" i="2"/>
  <c r="BG232" i="2"/>
  <c r="BF232" i="2"/>
  <c r="T232" i="2"/>
  <c r="R232" i="2"/>
  <c r="P232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3" i="2"/>
  <c r="BH183" i="2"/>
  <c r="BG183" i="2"/>
  <c r="BF183" i="2"/>
  <c r="T183" i="2"/>
  <c r="R183" i="2"/>
  <c r="P183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0" i="2"/>
  <c r="BH160" i="2"/>
  <c r="BG160" i="2"/>
  <c r="BF160" i="2"/>
  <c r="T160" i="2"/>
  <c r="R160" i="2"/>
  <c r="P160" i="2"/>
  <c r="BI151" i="2"/>
  <c r="BH151" i="2"/>
  <c r="BG151" i="2"/>
  <c r="BF151" i="2"/>
  <c r="T151" i="2"/>
  <c r="R151" i="2"/>
  <c r="P151" i="2"/>
  <c r="BI143" i="2"/>
  <c r="BH143" i="2"/>
  <c r="BG143" i="2"/>
  <c r="BF143" i="2"/>
  <c r="T143" i="2"/>
  <c r="R143" i="2"/>
  <c r="P143" i="2"/>
  <c r="BI136" i="2"/>
  <c r="BH136" i="2"/>
  <c r="BG136" i="2"/>
  <c r="BF136" i="2"/>
  <c r="T136" i="2"/>
  <c r="R136" i="2"/>
  <c r="P136" i="2"/>
  <c r="BI130" i="2"/>
  <c r="BH130" i="2"/>
  <c r="BG130" i="2"/>
  <c r="BF130" i="2"/>
  <c r="T130" i="2"/>
  <c r="R130" i="2"/>
  <c r="P130" i="2"/>
  <c r="J123" i="2"/>
  <c r="F123" i="2"/>
  <c r="F121" i="2"/>
  <c r="E119" i="2"/>
  <c r="J91" i="2"/>
  <c r="F91" i="2"/>
  <c r="F89" i="2"/>
  <c r="E87" i="2"/>
  <c r="J24" i="2"/>
  <c r="E24" i="2"/>
  <c r="J124" i="2" s="1"/>
  <c r="J23" i="2"/>
  <c r="J18" i="2"/>
  <c r="E18" i="2"/>
  <c r="F124" i="2" s="1"/>
  <c r="J17" i="2"/>
  <c r="J12" i="2"/>
  <c r="J89" i="2" s="1"/>
  <c r="E7" i="2"/>
  <c r="E117" i="2" s="1"/>
  <c r="L90" i="1"/>
  <c r="AM90" i="1"/>
  <c r="AM89" i="1"/>
  <c r="L89" i="1"/>
  <c r="AM87" i="1"/>
  <c r="L87" i="1"/>
  <c r="L85" i="1"/>
  <c r="L84" i="1"/>
  <c r="BK382" i="2"/>
  <c r="J242" i="2"/>
  <c r="J200" i="2"/>
  <c r="J130" i="2"/>
  <c r="BK173" i="2"/>
  <c r="BK242" i="2"/>
  <c r="BK203" i="2"/>
  <c r="BK285" i="2"/>
  <c r="BK250" i="2"/>
  <c r="J173" i="2"/>
  <c r="BK403" i="2"/>
  <c r="J342" i="2"/>
  <c r="J313" i="2"/>
  <c r="J291" i="2"/>
  <c r="J212" i="3"/>
  <c r="BK259" i="3"/>
  <c r="BK137" i="4"/>
  <c r="J287" i="4"/>
  <c r="J249" i="4"/>
  <c r="BK193" i="4"/>
  <c r="J164" i="4"/>
  <c r="BK317" i="4"/>
  <c r="BK291" i="4"/>
  <c r="BK244" i="4"/>
  <c r="J221" i="4"/>
  <c r="BK189" i="4"/>
  <c r="BK154" i="4"/>
  <c r="J204" i="6"/>
  <c r="BK179" i="6"/>
  <c r="J150" i="6"/>
  <c r="BK207" i="6"/>
  <c r="J179" i="6"/>
  <c r="BK150" i="6"/>
  <c r="J125" i="6"/>
  <c r="J198" i="7"/>
  <c r="BK186" i="7"/>
  <c r="BK154" i="7"/>
  <c r="BK129" i="7"/>
  <c r="BK198" i="7"/>
  <c r="BK174" i="7"/>
  <c r="BK135" i="7"/>
  <c r="BK287" i="8"/>
  <c r="BK271" i="8"/>
  <c r="J230" i="8"/>
  <c r="J217" i="8"/>
  <c r="BK301" i="8"/>
  <c r="J287" i="8"/>
  <c r="BK254" i="8"/>
  <c r="J243" i="8"/>
  <c r="J207" i="8"/>
  <c r="J215" i="8"/>
  <c r="J175" i="8"/>
  <c r="BK152" i="8"/>
  <c r="J181" i="8"/>
  <c r="J156" i="8"/>
  <c r="J154" i="8"/>
  <c r="BK146" i="8"/>
  <c r="J194" i="10"/>
  <c r="BK161" i="10"/>
  <c r="J232" i="11"/>
  <c r="J197" i="11"/>
  <c r="BK175" i="11"/>
  <c r="BK137" i="11"/>
  <c r="BK238" i="11"/>
  <c r="J223" i="11"/>
  <c r="BK197" i="11"/>
  <c r="BK172" i="11"/>
  <c r="J155" i="11"/>
  <c r="J131" i="11"/>
  <c r="J382" i="2"/>
  <c r="J245" i="2"/>
  <c r="J167" i="2"/>
  <c r="J232" i="2"/>
  <c r="AS96" i="1"/>
  <c r="BK176" i="2"/>
  <c r="J253" i="2"/>
  <c r="J356" i="2"/>
  <c r="BK324" i="2"/>
  <c r="BK313" i="2"/>
  <c r="BK389" i="2"/>
  <c r="J182" i="3"/>
  <c r="BK154" i="3"/>
  <c r="J228" i="3"/>
  <c r="J165" i="3"/>
  <c r="J209" i="3"/>
  <c r="BK220" i="3"/>
  <c r="J154" i="3"/>
  <c r="J302" i="4"/>
  <c r="BK246" i="4"/>
  <c r="J232" i="4"/>
  <c r="BK205" i="4"/>
  <c r="J166" i="4"/>
  <c r="BK302" i="4"/>
  <c r="BK232" i="4"/>
  <c r="BK201" i="4"/>
  <c r="BK139" i="4"/>
  <c r="J300" i="4"/>
  <c r="BK259" i="4"/>
  <c r="J238" i="4"/>
  <c r="J203" i="4"/>
  <c r="J172" i="4"/>
  <c r="J143" i="4"/>
  <c r="J207" i="6"/>
  <c r="BK190" i="6"/>
  <c r="BK173" i="6"/>
  <c r="BK137" i="6"/>
  <c r="J190" i="6"/>
  <c r="BK160" i="6"/>
  <c r="J224" i="7"/>
  <c r="BK169" i="7"/>
  <c r="J141" i="7"/>
  <c r="BK221" i="7"/>
  <c r="J190" i="7"/>
  <c r="J160" i="7"/>
  <c r="BK141" i="7"/>
  <c r="J293" i="8"/>
  <c r="BK273" i="8"/>
  <c r="J254" i="8"/>
  <c r="BK215" i="8"/>
  <c r="BK295" i="8"/>
  <c r="J273" i="8"/>
  <c r="BK247" i="8"/>
  <c r="J222" i="8"/>
  <c r="BK192" i="8"/>
  <c r="BK292" i="10"/>
  <c r="BK209" i="10"/>
  <c r="BK327" i="10"/>
  <c r="J298" i="10"/>
  <c r="BK268" i="10"/>
  <c r="J229" i="10"/>
  <c r="BK168" i="10"/>
  <c r="J238" i="11"/>
  <c r="BK211" i="11"/>
  <c r="J178" i="11"/>
  <c r="J149" i="11"/>
  <c r="BK232" i="11"/>
  <c r="J204" i="11"/>
  <c r="J187" i="11"/>
  <c r="BK168" i="11"/>
  <c r="BK126" i="11"/>
  <c r="BK265" i="2"/>
  <c r="J152" i="4"/>
  <c r="J246" i="4"/>
  <c r="BK181" i="4"/>
  <c r="J324" i="4"/>
  <c r="BK275" i="4"/>
  <c r="BK223" i="4"/>
  <c r="J181" i="4"/>
  <c r="J135" i="4"/>
  <c r="J227" i="6"/>
  <c r="J188" i="6"/>
  <c r="J174" i="7"/>
  <c r="BK213" i="7"/>
  <c r="J169" i="7"/>
  <c r="J245" i="8"/>
  <c r="J190" i="8"/>
  <c r="J203" i="8"/>
  <c r="BK232" i="8"/>
  <c r="BK144" i="8"/>
  <c r="J138" i="8"/>
  <c r="J194" i="9"/>
  <c r="J188" i="9"/>
  <c r="J175" i="9"/>
  <c r="J295" i="10"/>
  <c r="J201" i="10"/>
  <c r="J321" i="10"/>
  <c r="J137" i="11"/>
  <c r="J410" i="2"/>
  <c r="J217" i="2"/>
  <c r="J151" i="2"/>
  <c r="J195" i="2"/>
  <c r="BK378" i="2"/>
  <c r="BK200" i="2"/>
  <c r="J384" i="2"/>
  <c r="J265" i="2"/>
  <c r="J223" i="2"/>
  <c r="BK136" i="2"/>
  <c r="J349" i="2"/>
  <c r="BK315" i="2"/>
  <c r="BK306" i="2"/>
  <c r="BK414" i="2"/>
  <c r="J192" i="3"/>
  <c r="J240" i="3"/>
  <c r="BK215" i="3"/>
  <c r="BK252" i="3"/>
  <c r="BK176" i="3"/>
  <c r="BK161" i="3"/>
  <c r="BK148" i="3"/>
  <c r="BK134" i="3"/>
  <c r="BK308" i="4"/>
  <c r="BK282" i="4"/>
  <c r="BK253" i="4"/>
  <c r="BK221" i="4"/>
  <c r="BK203" i="4"/>
  <c r="J183" i="4"/>
  <c r="BK143" i="4"/>
  <c r="J298" i="4"/>
  <c r="J279" i="4"/>
  <c r="BK240" i="4"/>
  <c r="J205" i="4"/>
  <c r="BK183" i="4"/>
  <c r="BK135" i="4"/>
  <c r="BK188" i="6"/>
  <c r="BK144" i="6"/>
  <c r="BK285" i="8"/>
  <c r="J181" i="9"/>
  <c r="BK194" i="9"/>
  <c r="BK138" i="9"/>
  <c r="BK220" i="11"/>
  <c r="BK190" i="11"/>
  <c r="BK158" i="11"/>
  <c r="J375" i="2"/>
  <c r="BK375" i="2"/>
  <c r="J370" i="2"/>
  <c r="BK130" i="2"/>
  <c r="BK214" i="2"/>
  <c r="J160" i="2"/>
  <c r="J272" i="2"/>
  <c r="BK245" i="2"/>
  <c r="BK349" i="2"/>
  <c r="J319" i="2"/>
  <c r="J309" i="2"/>
  <c r="BK259" i="2"/>
  <c r="BK232" i="3"/>
  <c r="J176" i="3"/>
  <c r="J254" i="3"/>
  <c r="BK228" i="3"/>
  <c r="J200" i="3"/>
  <c r="BK200" i="3"/>
  <c r="J257" i="4"/>
  <c r="J217" i="4"/>
  <c r="BK172" i="4"/>
  <c r="J137" i="4"/>
  <c r="BK296" i="4"/>
  <c r="J262" i="4"/>
  <c r="BK225" i="4"/>
  <c r="J193" i="4"/>
  <c r="BK162" i="4"/>
  <c r="BK224" i="7"/>
  <c r="J195" i="7"/>
  <c r="J148" i="7"/>
  <c r="BK297" i="8"/>
  <c r="J285" i="8"/>
  <c r="J276" i="8"/>
  <c r="J260" i="8"/>
  <c r="BK160" i="8"/>
  <c r="BK136" i="8"/>
  <c r="J172" i="9"/>
  <c r="BK162" i="9"/>
  <c r="BK184" i="9"/>
  <c r="J184" i="9"/>
  <c r="J138" i="9"/>
  <c r="BK321" i="10"/>
  <c r="BK274" i="10"/>
  <c r="J233" i="10"/>
  <c r="BK188" i="10"/>
  <c r="BK137" i="10"/>
  <c r="BK309" i="10"/>
  <c r="BK278" i="10"/>
  <c r="BK233" i="10"/>
  <c r="BK181" i="10"/>
  <c r="BK131" i="10"/>
  <c r="J235" i="11"/>
  <c r="J200" i="11"/>
  <c r="BK181" i="11"/>
  <c r="BK155" i="11"/>
  <c r="BK240" i="11"/>
  <c r="J306" i="2"/>
  <c r="BK253" i="2"/>
  <c r="J215" i="3"/>
  <c r="J169" i="3"/>
  <c r="BK254" i="3"/>
  <c r="J237" i="3"/>
  <c r="J257" i="3"/>
  <c r="BK179" i="3"/>
  <c r="J186" i="3"/>
  <c r="BK169" i="3"/>
  <c r="J148" i="3"/>
  <c r="BK287" i="4"/>
  <c r="J272" i="4"/>
  <c r="J240" i="4"/>
  <c r="J212" i="4"/>
  <c r="BK166" i="4"/>
  <c r="BK121" i="5"/>
  <c r="BK227" i="6"/>
  <c r="J211" i="6"/>
  <c r="BK186" i="6"/>
  <c r="J160" i="6"/>
  <c r="BK125" i="6"/>
  <c r="J186" i="6"/>
  <c r="BK156" i="6"/>
  <c r="BK128" i="6"/>
  <c r="BK204" i="7"/>
  <c r="BK190" i="7"/>
  <c r="J157" i="7"/>
  <c r="BK213" i="8"/>
  <c r="J140" i="8"/>
  <c r="BK230" i="8"/>
  <c r="J194" i="8"/>
  <c r="BK164" i="8"/>
  <c r="BK188" i="8"/>
  <c r="BK158" i="8"/>
  <c r="J144" i="8"/>
  <c r="J274" i="10"/>
  <c r="J188" i="10"/>
  <c r="J137" i="10"/>
  <c r="BK217" i="11"/>
  <c r="J168" i="11"/>
  <c r="J146" i="11"/>
  <c r="J211" i="11"/>
  <c r="J181" i="11"/>
  <c r="BK149" i="11"/>
  <c r="BK129" i="11"/>
  <c r="BK236" i="2"/>
  <c r="J203" i="2"/>
  <c r="BK151" i="2"/>
  <c r="J408" i="2"/>
  <c r="BK372" i="2"/>
  <c r="J363" i="2"/>
  <c r="BK408" i="2"/>
  <c r="J208" i="2"/>
  <c r="BK143" i="2"/>
  <c r="J259" i="2"/>
  <c r="J176" i="2"/>
  <c r="J414" i="2"/>
  <c r="BK342" i="2"/>
  <c r="J315" i="2"/>
  <c r="BK291" i="2"/>
  <c r="AS101" i="1"/>
  <c r="J189" i="3"/>
  <c r="J203" i="3"/>
  <c r="BK206" i="3"/>
  <c r="BK225" i="3"/>
  <c r="J252" i="3"/>
  <c r="J143" i="3"/>
  <c r="J161" i="3"/>
  <c r="J322" i="4"/>
  <c r="BK289" i="4"/>
  <c r="J266" i="4"/>
  <c r="BK217" i="4"/>
  <c r="J185" i="4"/>
  <c r="BK322" i="4"/>
  <c r="J291" i="4"/>
  <c r="BK272" i="4"/>
  <c r="BK238" i="4"/>
  <c r="BK195" i="4"/>
  <c r="J128" i="6"/>
  <c r="BK182" i="6"/>
  <c r="J221" i="7"/>
  <c r="J265" i="8"/>
  <c r="BK203" i="8"/>
  <c r="J247" i="8"/>
  <c r="BK207" i="8"/>
  <c r="J166" i="8"/>
  <c r="BK229" i="10"/>
  <c r="J181" i="10"/>
  <c r="J131" i="10"/>
  <c r="BK295" i="10"/>
  <c r="BK242" i="10"/>
  <c r="BK174" i="10"/>
  <c r="BK144" i="10"/>
  <c r="BK230" i="11"/>
  <c r="BK204" i="11"/>
  <c r="J172" i="11"/>
  <c r="J134" i="11"/>
  <c r="J226" i="2"/>
  <c r="J173" i="3"/>
  <c r="BK327" i="4"/>
  <c r="BK268" i="4"/>
  <c r="J223" i="4"/>
  <c r="BK187" i="4"/>
  <c r="J304" i="4"/>
  <c r="J259" i="4"/>
  <c r="BK197" i="4"/>
  <c r="J139" i="4"/>
  <c r="J224" i="6"/>
  <c r="BK198" i="6"/>
  <c r="J156" i="6"/>
  <c r="BK211" i="6"/>
  <c r="J153" i="6"/>
  <c r="BK210" i="7"/>
  <c r="BK160" i="7"/>
  <c r="J204" i="7"/>
  <c r="BK164" i="7"/>
  <c r="BK132" i="7"/>
  <c r="J282" i="8"/>
  <c r="BK250" i="8"/>
  <c r="J177" i="8"/>
  <c r="BK282" i="8"/>
  <c r="J201" i="8"/>
  <c r="J152" i="8"/>
  <c r="BK196" i="9"/>
  <c r="BK130" i="9"/>
  <c r="BK172" i="9"/>
  <c r="BK128" i="10"/>
  <c r="BK184" i="11"/>
  <c r="J220" i="11"/>
  <c r="J165" i="11"/>
  <c r="BK295" i="2"/>
  <c r="BK203" i="3"/>
  <c r="BK173" i="3"/>
  <c r="J225" i="3"/>
  <c r="BK237" i="3"/>
  <c r="BK182" i="3"/>
  <c r="J236" i="4"/>
  <c r="J189" i="4"/>
  <c r="BK158" i="4"/>
  <c r="J198" i="6"/>
  <c r="J147" i="6"/>
  <c r="BK280" i="8"/>
  <c r="J250" i="8"/>
  <c r="J196" i="9"/>
  <c r="J141" i="9"/>
  <c r="J162" i="9"/>
  <c r="BK318" i="10"/>
  <c r="J278" i="10"/>
  <c r="BK131" i="11"/>
  <c r="J230" i="11"/>
  <c r="BK200" i="11"/>
  <c r="J184" i="11"/>
  <c r="J289" i="4"/>
  <c r="BK262" i="4"/>
  <c r="J225" i="4"/>
  <c r="BK191" i="4"/>
  <c r="BK152" i="4"/>
  <c r="J327" i="4"/>
  <c r="J293" i="4"/>
  <c r="J268" i="4"/>
  <c r="BK242" i="4"/>
  <c r="BK219" i="4"/>
  <c r="BK185" i="4"/>
  <c r="J160" i="4"/>
  <c r="J121" i="5"/>
  <c r="F34" i="5"/>
  <c r="BA99" i="1" s="1"/>
  <c r="BK201" i="6"/>
  <c r="J182" i="6"/>
  <c r="BK153" i="6"/>
  <c r="J131" i="6"/>
  <c r="J201" i="6"/>
  <c r="BK168" i="6"/>
  <c r="J137" i="6"/>
  <c r="J213" i="7"/>
  <c r="BK195" i="7"/>
  <c r="J164" i="7"/>
  <c r="J135" i="7"/>
  <c r="J210" i="7"/>
  <c r="J186" i="7"/>
  <c r="BK157" i="7"/>
  <c r="J129" i="7"/>
  <c r="J295" i="8"/>
  <c r="BK278" i="8"/>
  <c r="BK258" i="8"/>
  <c r="J238" i="8"/>
  <c r="J226" i="8"/>
  <c r="BK291" i="8"/>
  <c r="J271" i="8"/>
  <c r="BK236" i="8"/>
  <c r="J211" i="8"/>
  <c r="BK166" i="8"/>
  <c r="BK217" i="8"/>
  <c r="BK186" i="8"/>
  <c r="J160" i="8"/>
  <c r="BK211" i="8"/>
  <c r="BK175" i="8"/>
  <c r="BK181" i="8"/>
  <c r="BK140" i="8"/>
  <c r="J178" i="9"/>
  <c r="BK175" i="9"/>
  <c r="J159" i="9"/>
  <c r="BK169" i="9"/>
  <c r="BK188" i="9"/>
  <c r="BK141" i="9"/>
  <c r="J314" i="10"/>
  <c r="BK290" i="10"/>
  <c r="J246" i="10"/>
  <c r="J239" i="10"/>
  <c r="BK194" i="10"/>
  <c r="BK152" i="10"/>
  <c r="BK314" i="10"/>
  <c r="J290" i="10"/>
  <c r="J244" i="10"/>
  <c r="BK226" i="10"/>
  <c r="J378" i="2"/>
  <c r="J143" i="2"/>
  <c r="J372" i="2"/>
  <c r="BK160" i="2"/>
  <c r="J236" i="2"/>
  <c r="J183" i="2"/>
  <c r="J285" i="2"/>
  <c r="J250" i="2"/>
  <c r="BK167" i="2"/>
  <c r="J403" i="2"/>
  <c r="J324" i="2"/>
  <c r="BK309" i="2"/>
  <c r="BK279" i="2"/>
  <c r="J259" i="3"/>
  <c r="BK195" i="3"/>
  <c r="BK257" i="3"/>
  <c r="J250" i="3"/>
  <c r="BK250" i="3"/>
  <c r="BK212" i="3"/>
  <c r="BK240" i="3"/>
  <c r="J232" i="3"/>
  <c r="BK143" i="3"/>
  <c r="BK298" i="4"/>
  <c r="BK249" i="4"/>
  <c r="J197" i="4"/>
  <c r="J154" i="4"/>
  <c r="BK293" i="4"/>
  <c r="BK266" i="4"/>
  <c r="J219" i="4"/>
  <c r="J187" i="4"/>
  <c r="BK314" i="4"/>
  <c r="J173" i="6"/>
  <c r="BK131" i="6"/>
  <c r="J208" i="7"/>
  <c r="J177" i="7"/>
  <c r="BK148" i="7"/>
  <c r="J132" i="7"/>
  <c r="BK201" i="7"/>
  <c r="BK177" i="7"/>
  <c r="BK151" i="7"/>
  <c r="J301" i="8"/>
  <c r="J291" i="8"/>
  <c r="BK268" i="8"/>
  <c r="J236" i="8"/>
  <c r="BK222" i="8"/>
  <c r="J299" i="8"/>
  <c r="BK276" i="8"/>
  <c r="J258" i="8"/>
  <c r="BK226" i="8"/>
  <c r="BK194" i="8"/>
  <c r="J234" i="8"/>
  <c r="BK198" i="8"/>
  <c r="BK156" i="8"/>
  <c r="J192" i="8"/>
  <c r="BK154" i="8"/>
  <c r="J164" i="8"/>
  <c r="BK138" i="8"/>
  <c r="J153" i="9"/>
  <c r="BK150" i="9"/>
  <c r="BK124" i="9"/>
  <c r="J166" i="9"/>
  <c r="BK323" i="10"/>
  <c r="J288" i="10"/>
  <c r="J242" i="10"/>
  <c r="BK171" i="10"/>
  <c r="J327" i="10"/>
  <c r="BK288" i="10"/>
  <c r="J209" i="10"/>
  <c r="J128" i="10"/>
  <c r="J226" i="11"/>
  <c r="BK380" i="2"/>
  <c r="J214" i="2"/>
  <c r="J136" i="2"/>
  <c r="BK223" i="2"/>
  <c r="J389" i="2"/>
  <c r="J279" i="2"/>
  <c r="J190" i="2"/>
  <c r="BK356" i="2"/>
  <c r="BK319" i="2"/>
  <c r="J295" i="2"/>
  <c r="J246" i="3"/>
  <c r="J206" i="3"/>
  <c r="BK262" i="3"/>
  <c r="J220" i="3"/>
  <c r="J262" i="3"/>
  <c r="J179" i="3"/>
  <c r="BK186" i="3"/>
  <c r="BK246" i="3"/>
  <c r="BK165" i="3"/>
  <c r="J234" i="3"/>
  <c r="BK137" i="3"/>
  <c r="BK304" i="4"/>
  <c r="J275" i="4"/>
  <c r="J242" i="4"/>
  <c r="BK207" i="4"/>
  <c r="J168" i="4"/>
  <c r="J308" i="4"/>
  <c r="J285" i="4"/>
  <c r="BK213" i="6"/>
  <c r="J163" i="6"/>
  <c r="J213" i="6"/>
  <c r="BK163" i="6"/>
  <c r="J201" i="7"/>
  <c r="J183" i="7"/>
  <c r="J151" i="7"/>
  <c r="BK208" i="7"/>
  <c r="BK183" i="7"/>
  <c r="J154" i="7"/>
  <c r="BK299" i="8"/>
  <c r="J280" i="8"/>
  <c r="BK265" i="8"/>
  <c r="J232" i="8"/>
  <c r="J188" i="8"/>
  <c r="BK293" i="8"/>
  <c r="J268" i="8"/>
  <c r="BK238" i="8"/>
  <c r="J198" i="8"/>
  <c r="J158" i="8"/>
  <c r="J309" i="10"/>
  <c r="J268" i="10"/>
  <c r="BK235" i="10"/>
  <c r="BK216" i="10"/>
  <c r="J168" i="10"/>
  <c r="J311" i="10"/>
  <c r="BK246" i="10"/>
  <c r="J216" i="10"/>
  <c r="J380" i="2"/>
  <c r="BK232" i="2"/>
  <c r="BK190" i="2"/>
  <c r="BK384" i="2"/>
  <c r="BK363" i="2"/>
  <c r="BK183" i="2"/>
  <c r="BK410" i="2"/>
  <c r="BK217" i="2"/>
  <c r="BK195" i="2"/>
  <c r="BK189" i="3"/>
  <c r="BK140" i="3"/>
  <c r="J195" i="3"/>
  <c r="J134" i="3"/>
  <c r="J137" i="3"/>
  <c r="J314" i="4"/>
  <c r="J296" i="4"/>
  <c r="J244" i="4"/>
  <c r="J228" i="4"/>
  <c r="J195" i="4"/>
  <c r="BK164" i="4"/>
  <c r="J312" i="4"/>
  <c r="J158" i="4"/>
  <c r="BK224" i="6"/>
  <c r="J216" i="6"/>
  <c r="J168" i="6"/>
  <c r="J144" i="6"/>
  <c r="BK204" i="6"/>
  <c r="BK245" i="8"/>
  <c r="J213" i="8"/>
  <c r="J297" i="8"/>
  <c r="BK181" i="9"/>
  <c r="BK166" i="9"/>
  <c r="BK156" i="9"/>
  <c r="J130" i="9"/>
  <c r="BK178" i="9"/>
  <c r="BK159" i="9"/>
  <c r="J156" i="9"/>
  <c r="J124" i="9"/>
  <c r="BK298" i="10"/>
  <c r="BK244" i="10"/>
  <c r="J223" i="10"/>
  <c r="J161" i="10"/>
  <c r="J144" i="10"/>
  <c r="J318" i="10"/>
  <c r="BK284" i="10"/>
  <c r="BK239" i="10"/>
  <c r="BK223" i="10"/>
  <c r="J171" i="10"/>
  <c r="J240" i="11"/>
  <c r="BK223" i="11"/>
  <c r="BK193" i="11"/>
  <c r="BK165" i="11"/>
  <c r="J126" i="11"/>
  <c r="BK235" i="11"/>
  <c r="J217" i="11"/>
  <c r="J193" i="11"/>
  <c r="BK178" i="11"/>
  <c r="BK161" i="11"/>
  <c r="BK146" i="11"/>
  <c r="BK272" i="2"/>
  <c r="BK208" i="2"/>
  <c r="BK370" i="2"/>
  <c r="BK226" i="2"/>
  <c r="BK209" i="3"/>
  <c r="BK234" i="3"/>
  <c r="BK192" i="3"/>
  <c r="J140" i="3"/>
  <c r="BK324" i="4"/>
  <c r="BK300" i="4"/>
  <c r="BK279" i="4"/>
  <c r="BK236" i="4"/>
  <c r="BK212" i="4"/>
  <c r="J191" i="4"/>
  <c r="BK160" i="4"/>
  <c r="J317" i="4"/>
  <c r="J282" i="4"/>
  <c r="J253" i="4"/>
  <c r="J207" i="4"/>
  <c r="J162" i="4"/>
  <c r="BK312" i="4"/>
  <c r="BK285" i="4"/>
  <c r="BK257" i="4"/>
  <c r="BK228" i="4"/>
  <c r="J201" i="4"/>
  <c r="BK168" i="4"/>
  <c r="BK216" i="6"/>
  <c r="J176" i="6"/>
  <c r="BK147" i="6"/>
  <c r="BK176" i="6"/>
  <c r="BK190" i="8"/>
  <c r="J278" i="8"/>
  <c r="BK260" i="8"/>
  <c r="BK234" i="8"/>
  <c r="BK201" i="8"/>
  <c r="J186" i="8"/>
  <c r="BK243" i="8"/>
  <c r="BK148" i="8"/>
  <c r="BK177" i="8"/>
  <c r="J136" i="8"/>
  <c r="J146" i="8"/>
  <c r="J148" i="8"/>
  <c r="J169" i="9"/>
  <c r="BK153" i="9"/>
  <c r="BK127" i="9"/>
  <c r="J127" i="9"/>
  <c r="J150" i="9"/>
  <c r="BK311" i="10"/>
  <c r="J284" i="10"/>
  <c r="J226" i="10"/>
  <c r="J174" i="10"/>
  <c r="J323" i="10"/>
  <c r="J292" i="10"/>
  <c r="J235" i="10"/>
  <c r="BK201" i="10"/>
  <c r="J152" i="10"/>
  <c r="J214" i="11"/>
  <c r="BK187" i="11"/>
  <c r="J161" i="11"/>
  <c r="J129" i="11"/>
  <c r="BK226" i="11"/>
  <c r="BK214" i="11"/>
  <c r="J190" i="11"/>
  <c r="J175" i="11"/>
  <c r="J158" i="11"/>
  <c r="BK134" i="11"/>
  <c r="T210" i="6" l="1"/>
  <c r="P210" i="6"/>
  <c r="F35" i="2"/>
  <c r="BB95" i="1" s="1"/>
  <c r="J34" i="2"/>
  <c r="AW95" i="1" s="1"/>
  <c r="R210" i="6"/>
  <c r="F34" i="2"/>
  <c r="BA95" i="1" s="1"/>
  <c r="F36" i="2"/>
  <c r="BC95" i="1" s="1"/>
  <c r="BK129" i="2"/>
  <c r="J129" i="2" s="1"/>
  <c r="J98" i="2" s="1"/>
  <c r="R318" i="2"/>
  <c r="T407" i="2"/>
  <c r="BK189" i="2"/>
  <c r="J189" i="2" s="1"/>
  <c r="J99" i="2" s="1"/>
  <c r="P133" i="3"/>
  <c r="R214" i="3"/>
  <c r="BK249" i="3"/>
  <c r="J249" i="3" s="1"/>
  <c r="J107" i="3" s="1"/>
  <c r="P180" i="4"/>
  <c r="BK261" i="4"/>
  <c r="J261" i="4" s="1"/>
  <c r="J104" i="4" s="1"/>
  <c r="P284" i="4"/>
  <c r="T321" i="4"/>
  <c r="T159" i="6"/>
  <c r="R241" i="2"/>
  <c r="BK402" i="2"/>
  <c r="J402" i="2" s="1"/>
  <c r="J104" i="2" s="1"/>
  <c r="R168" i="3"/>
  <c r="T231" i="3"/>
  <c r="R249" i="3"/>
  <c r="T180" i="4"/>
  <c r="R261" i="4"/>
  <c r="T284" i="4"/>
  <c r="T189" i="2"/>
  <c r="R133" i="3"/>
  <c r="P214" i="3"/>
  <c r="P249" i="3"/>
  <c r="R227" i="4"/>
  <c r="BK295" i="4"/>
  <c r="J295" i="4" s="1"/>
  <c r="J108" i="4" s="1"/>
  <c r="R128" i="7"/>
  <c r="T163" i="7"/>
  <c r="P207" i="7"/>
  <c r="P129" i="2"/>
  <c r="P318" i="2"/>
  <c r="P407" i="2"/>
  <c r="P185" i="3"/>
  <c r="R231" i="3"/>
  <c r="BK256" i="3"/>
  <c r="J256" i="3" s="1"/>
  <c r="J108" i="3" s="1"/>
  <c r="T216" i="4"/>
  <c r="P295" i="4"/>
  <c r="T241" i="2"/>
  <c r="T402" i="2"/>
  <c r="T133" i="3"/>
  <c r="BK214" i="3"/>
  <c r="J214" i="3" s="1"/>
  <c r="J103" i="3" s="1"/>
  <c r="R256" i="3"/>
  <c r="T134" i="4"/>
  <c r="R248" i="4"/>
  <c r="P274" i="4"/>
  <c r="T128" i="7"/>
  <c r="BK189" i="7"/>
  <c r="J189" i="7"/>
  <c r="J102" i="7" s="1"/>
  <c r="T207" i="7"/>
  <c r="R129" i="2"/>
  <c r="BK216" i="4"/>
  <c r="J216" i="4" s="1"/>
  <c r="J101" i="4" s="1"/>
  <c r="P261" i="4"/>
  <c r="T274" i="4"/>
  <c r="T185" i="3"/>
  <c r="P124" i="6"/>
  <c r="R159" i="6"/>
  <c r="T185" i="6"/>
  <c r="P241" i="2"/>
  <c r="T168" i="3"/>
  <c r="P227" i="4"/>
  <c r="BK135" i="8"/>
  <c r="J135" i="8" s="1"/>
  <c r="J100" i="8" s="1"/>
  <c r="T174" i="8"/>
  <c r="R200" i="8"/>
  <c r="BK242" i="8"/>
  <c r="J242" i="8" s="1"/>
  <c r="J105" i="8" s="1"/>
  <c r="T242" i="8"/>
  <c r="BK275" i="8"/>
  <c r="J275" i="8"/>
  <c r="J110" i="8"/>
  <c r="BK185" i="3"/>
  <c r="J185" i="3" s="1"/>
  <c r="J102" i="3" s="1"/>
  <c r="P231" i="3"/>
  <c r="T249" i="3"/>
  <c r="R180" i="4"/>
  <c r="T261" i="4"/>
  <c r="R284" i="4"/>
  <c r="R321" i="4"/>
  <c r="P185" i="6"/>
  <c r="BK128" i="7"/>
  <c r="J128" i="7" s="1"/>
  <c r="J100" i="7" s="1"/>
  <c r="P163" i="7"/>
  <c r="R189" i="7"/>
  <c r="BK207" i="7"/>
  <c r="J207" i="7" s="1"/>
  <c r="J103" i="7" s="1"/>
  <c r="R174" i="8"/>
  <c r="R185" i="8"/>
  <c r="P221" i="8"/>
  <c r="R249" i="8"/>
  <c r="T270" i="8"/>
  <c r="BK284" i="8"/>
  <c r="J284" i="8" s="1"/>
  <c r="J111" i="8" s="1"/>
  <c r="R189" i="2"/>
  <c r="R305" i="2"/>
  <c r="P402" i="2"/>
  <c r="R134" i="4"/>
  <c r="P248" i="4"/>
  <c r="R274" i="4"/>
  <c r="P321" i="4"/>
  <c r="BK163" i="7"/>
  <c r="J163" i="7"/>
  <c r="J101" i="7" s="1"/>
  <c r="P189" i="7"/>
  <c r="P127" i="7" s="1"/>
  <c r="P126" i="7" s="1"/>
  <c r="AU102" i="1" s="1"/>
  <c r="R207" i="7"/>
  <c r="R135" i="8"/>
  <c r="BK200" i="8"/>
  <c r="J200" i="8"/>
  <c r="J103" i="8" s="1"/>
  <c r="T221" i="8"/>
  <c r="P249" i="8"/>
  <c r="R270" i="8"/>
  <c r="P284" i="8"/>
  <c r="R123" i="9"/>
  <c r="R193" i="9"/>
  <c r="T227" i="4"/>
  <c r="BK284" i="4"/>
  <c r="J284" i="4" s="1"/>
  <c r="J107" i="4" s="1"/>
  <c r="P174" i="8"/>
  <c r="T185" i="8"/>
  <c r="BK221" i="8"/>
  <c r="J221" i="8" s="1"/>
  <c r="J104" i="8" s="1"/>
  <c r="T249" i="8"/>
  <c r="P275" i="8"/>
  <c r="T284" i="8"/>
  <c r="BK165" i="9"/>
  <c r="J165" i="9"/>
  <c r="J99" i="9"/>
  <c r="BK238" i="10"/>
  <c r="J238" i="10" s="1"/>
  <c r="J101" i="10" s="1"/>
  <c r="T318" i="2"/>
  <c r="BK168" i="3"/>
  <c r="J168" i="3" s="1"/>
  <c r="J101" i="3" s="1"/>
  <c r="T214" i="3"/>
  <c r="T256" i="3"/>
  <c r="P134" i="4"/>
  <c r="T124" i="6"/>
  <c r="P135" i="8"/>
  <c r="BK185" i="8"/>
  <c r="J185" i="8"/>
  <c r="J102" i="8" s="1"/>
  <c r="T200" i="8"/>
  <c r="P242" i="8"/>
  <c r="R242" i="8"/>
  <c r="R275" i="8"/>
  <c r="T275" i="8"/>
  <c r="P123" i="9"/>
  <c r="T165" i="9"/>
  <c r="BK193" i="9"/>
  <c r="J193" i="9" s="1"/>
  <c r="J101" i="9" s="1"/>
  <c r="P127" i="10"/>
  <c r="P187" i="10"/>
  <c r="P232" i="10"/>
  <c r="P238" i="10"/>
  <c r="BK308" i="10"/>
  <c r="J308" i="10" s="1"/>
  <c r="J102" i="10" s="1"/>
  <c r="T308" i="10"/>
  <c r="P320" i="10"/>
  <c r="T129" i="2"/>
  <c r="P305" i="2"/>
  <c r="R402" i="2"/>
  <c r="BK180" i="4"/>
  <c r="J180" i="4" s="1"/>
  <c r="J100" i="4" s="1"/>
  <c r="BK248" i="4"/>
  <c r="J248" i="4"/>
  <c r="J103" i="4" s="1"/>
  <c r="T295" i="4"/>
  <c r="BK124" i="6"/>
  <c r="J124" i="6" s="1"/>
  <c r="J98" i="6" s="1"/>
  <c r="P159" i="6"/>
  <c r="R185" i="6"/>
  <c r="R127" i="10"/>
  <c r="R187" i="10"/>
  <c r="BK232" i="10"/>
  <c r="J232" i="10"/>
  <c r="J100" i="10"/>
  <c r="T238" i="10"/>
  <c r="R308" i="10"/>
  <c r="R320" i="10"/>
  <c r="BK318" i="2"/>
  <c r="J318" i="2" s="1"/>
  <c r="J103" i="2" s="1"/>
  <c r="R185" i="3"/>
  <c r="BK227" i="4"/>
  <c r="J227" i="4" s="1"/>
  <c r="J102" i="4" s="1"/>
  <c r="BK321" i="4"/>
  <c r="J321" i="4" s="1"/>
  <c r="J110" i="4" s="1"/>
  <c r="BK159" i="6"/>
  <c r="J159" i="6" s="1"/>
  <c r="J99" i="6" s="1"/>
  <c r="BK125" i="11"/>
  <c r="J125" i="11"/>
  <c r="J98" i="11"/>
  <c r="P171" i="11"/>
  <c r="P189" i="2"/>
  <c r="BK305" i="2"/>
  <c r="J305" i="2" s="1"/>
  <c r="J102" i="2" s="1"/>
  <c r="BK407" i="2"/>
  <c r="J407" i="2" s="1"/>
  <c r="J105" i="2" s="1"/>
  <c r="BK133" i="3"/>
  <c r="J133" i="3" s="1"/>
  <c r="J100" i="3" s="1"/>
  <c r="P216" i="4"/>
  <c r="R295" i="4"/>
  <c r="P165" i="9"/>
  <c r="T127" i="10"/>
  <c r="T187" i="10"/>
  <c r="T232" i="10"/>
  <c r="R238" i="10"/>
  <c r="P308" i="10"/>
  <c r="BK320" i="10"/>
  <c r="J320" i="10" s="1"/>
  <c r="J103" i="10" s="1"/>
  <c r="T320" i="10"/>
  <c r="R125" i="11"/>
  <c r="R196" i="11"/>
  <c r="BK134" i="4"/>
  <c r="J134" i="4" s="1"/>
  <c r="J99" i="4" s="1"/>
  <c r="T248" i="4"/>
  <c r="BK174" i="8"/>
  <c r="J174" i="8" s="1"/>
  <c r="J101" i="8" s="1"/>
  <c r="P185" i="8"/>
  <c r="R221" i="8"/>
  <c r="BK249" i="8"/>
  <c r="J249" i="8" s="1"/>
  <c r="J106" i="8" s="1"/>
  <c r="P270" i="8"/>
  <c r="R284" i="8"/>
  <c r="BK123" i="9"/>
  <c r="J123" i="9" s="1"/>
  <c r="J98" i="9" s="1"/>
  <c r="R165" i="9"/>
  <c r="T193" i="9"/>
  <c r="T125" i="11"/>
  <c r="R171" i="11"/>
  <c r="BK196" i="11"/>
  <c r="J196" i="11" s="1"/>
  <c r="J100" i="11" s="1"/>
  <c r="P196" i="11"/>
  <c r="T196" i="11"/>
  <c r="R203" i="11"/>
  <c r="T229" i="11"/>
  <c r="BK241" i="2"/>
  <c r="J241" i="2" s="1"/>
  <c r="J101" i="2" s="1"/>
  <c r="T305" i="2"/>
  <c r="R407" i="2"/>
  <c r="P168" i="3"/>
  <c r="BK231" i="3"/>
  <c r="J231" i="3" s="1"/>
  <c r="J104" i="3" s="1"/>
  <c r="P256" i="3"/>
  <c r="R216" i="4"/>
  <c r="BK274" i="4"/>
  <c r="J274" i="4" s="1"/>
  <c r="J105" i="4" s="1"/>
  <c r="R124" i="6"/>
  <c r="R123" i="6" s="1"/>
  <c r="R122" i="6" s="1"/>
  <c r="BK185" i="6"/>
  <c r="J185" i="6" s="1"/>
  <c r="J100" i="6" s="1"/>
  <c r="P128" i="7"/>
  <c r="R163" i="7"/>
  <c r="T189" i="7"/>
  <c r="T135" i="8"/>
  <c r="P200" i="8"/>
  <c r="BK270" i="8"/>
  <c r="J270" i="8" s="1"/>
  <c r="J109" i="8" s="1"/>
  <c r="T123" i="9"/>
  <c r="P193" i="9"/>
  <c r="BK127" i="10"/>
  <c r="BK187" i="10"/>
  <c r="J187" i="10" s="1"/>
  <c r="J99" i="10" s="1"/>
  <c r="R232" i="10"/>
  <c r="P125" i="11"/>
  <c r="BK171" i="11"/>
  <c r="J171" i="11" s="1"/>
  <c r="J99" i="11" s="1"/>
  <c r="T171" i="11"/>
  <c r="BK203" i="11"/>
  <c r="J203" i="11" s="1"/>
  <c r="J101" i="11" s="1"/>
  <c r="P203" i="11"/>
  <c r="T203" i="11"/>
  <c r="BK229" i="11"/>
  <c r="J229" i="11" s="1"/>
  <c r="J102" i="11" s="1"/>
  <c r="P229" i="11"/>
  <c r="R229" i="11"/>
  <c r="BK237" i="11"/>
  <c r="J237" i="11"/>
  <c r="J103" i="11" s="1"/>
  <c r="P237" i="11"/>
  <c r="R237" i="11"/>
  <c r="T237" i="11"/>
  <c r="BK326" i="4"/>
  <c r="J326" i="4" s="1"/>
  <c r="J111" i="4" s="1"/>
  <c r="BK210" i="6"/>
  <c r="J210" i="6" s="1"/>
  <c r="J101" i="6" s="1"/>
  <c r="BK413" i="2"/>
  <c r="J413" i="2" s="1"/>
  <c r="J107" i="2" s="1"/>
  <c r="BK261" i="3"/>
  <c r="J261" i="3" s="1"/>
  <c r="J109" i="3" s="1"/>
  <c r="BK223" i="7"/>
  <c r="J223" i="7" s="1"/>
  <c r="J104" i="7" s="1"/>
  <c r="BK267" i="8"/>
  <c r="J267" i="8" s="1"/>
  <c r="J108" i="8" s="1"/>
  <c r="BK187" i="9"/>
  <c r="J187" i="9"/>
  <c r="J100" i="9" s="1"/>
  <c r="BK120" i="5"/>
  <c r="J120" i="5" s="1"/>
  <c r="J98" i="5" s="1"/>
  <c r="BK264" i="8"/>
  <c r="J264" i="8" s="1"/>
  <c r="J107" i="8" s="1"/>
  <c r="BK326" i="10"/>
  <c r="J326" i="10" s="1"/>
  <c r="J105" i="10" s="1"/>
  <c r="BK226" i="6"/>
  <c r="J226" i="6" s="1"/>
  <c r="J102" i="6" s="1"/>
  <c r="BK245" i="3"/>
  <c r="J245" i="3" s="1"/>
  <c r="J105" i="3" s="1"/>
  <c r="BK281" i="4"/>
  <c r="J281" i="4" s="1"/>
  <c r="J106" i="4" s="1"/>
  <c r="BK235" i="2"/>
  <c r="J235" i="2" s="1"/>
  <c r="J100" i="2" s="1"/>
  <c r="E85" i="3"/>
  <c r="BK316" i="4"/>
  <c r="J316" i="4" s="1"/>
  <c r="J109" i="4" s="1"/>
  <c r="E85" i="11"/>
  <c r="J89" i="11"/>
  <c r="J92" i="11"/>
  <c r="BE126" i="11"/>
  <c r="BE131" i="11"/>
  <c r="BE149" i="11"/>
  <c r="BE155" i="11"/>
  <c r="BE158" i="11"/>
  <c r="BE165" i="11"/>
  <c r="BE193" i="11"/>
  <c r="BE197" i="11"/>
  <c r="BE200" i="11"/>
  <c r="BE211" i="11"/>
  <c r="BE223" i="11"/>
  <c r="BE230" i="11"/>
  <c r="BE232" i="11"/>
  <c r="F92" i="11"/>
  <c r="BE129" i="11"/>
  <c r="BE134" i="11"/>
  <c r="BE137" i="11"/>
  <c r="BE146" i="11"/>
  <c r="BE161" i="11"/>
  <c r="BE168" i="11"/>
  <c r="BE172" i="11"/>
  <c r="BE175" i="11"/>
  <c r="BE178" i="11"/>
  <c r="BE181" i="11"/>
  <c r="BE184" i="11"/>
  <c r="BE187" i="11"/>
  <c r="BE190" i="11"/>
  <c r="BE204" i="11"/>
  <c r="BE214" i="11"/>
  <c r="BE217" i="11"/>
  <c r="BE220" i="11"/>
  <c r="BE226" i="11"/>
  <c r="BE235" i="11"/>
  <c r="BE238" i="11"/>
  <c r="BE240" i="11"/>
  <c r="J89" i="10"/>
  <c r="E115" i="10"/>
  <c r="BE128" i="10"/>
  <c r="J92" i="10"/>
  <c r="F122" i="10"/>
  <c r="BE131" i="10"/>
  <c r="BE137" i="10"/>
  <c r="BE161" i="10"/>
  <c r="BE174" i="10"/>
  <c r="BE181" i="10"/>
  <c r="BE188" i="10"/>
  <c r="BE201" i="10"/>
  <c r="BE216" i="10"/>
  <c r="BE223" i="10"/>
  <c r="BE235" i="10"/>
  <c r="BE244" i="10"/>
  <c r="BE246" i="10"/>
  <c r="BE268" i="10"/>
  <c r="BE278" i="10"/>
  <c r="BE284" i="10"/>
  <c r="BE290" i="10"/>
  <c r="BE292" i="10"/>
  <c r="BE298" i="10"/>
  <c r="BE318" i="10"/>
  <c r="BE321" i="10"/>
  <c r="BE323" i="10"/>
  <c r="BE327" i="10"/>
  <c r="BE144" i="10"/>
  <c r="BE152" i="10"/>
  <c r="BE168" i="10"/>
  <c r="BE171" i="10"/>
  <c r="BE194" i="10"/>
  <c r="BE209" i="10"/>
  <c r="BE226" i="10"/>
  <c r="BE229" i="10"/>
  <c r="BE233" i="10"/>
  <c r="BE239" i="10"/>
  <c r="BE242" i="10"/>
  <c r="BE274" i="10"/>
  <c r="BE288" i="10"/>
  <c r="BE295" i="10"/>
  <c r="BE309" i="10"/>
  <c r="BE311" i="10"/>
  <c r="BE314" i="10"/>
  <c r="F92" i="9"/>
  <c r="BE127" i="9"/>
  <c r="BE156" i="9"/>
  <c r="E85" i="9"/>
  <c r="BE153" i="9"/>
  <c r="BE159" i="9"/>
  <c r="BE172" i="9"/>
  <c r="BE181" i="9"/>
  <c r="J89" i="9"/>
  <c r="J118" i="9"/>
  <c r="BE124" i="9"/>
  <c r="BE130" i="9"/>
  <c r="BE150" i="9"/>
  <c r="BE184" i="9"/>
  <c r="BE188" i="9"/>
  <c r="BE138" i="9"/>
  <c r="BE178" i="9"/>
  <c r="BE194" i="9"/>
  <c r="BE141" i="9"/>
  <c r="BE166" i="9"/>
  <c r="BE169" i="9"/>
  <c r="BE162" i="9"/>
  <c r="BE175" i="9"/>
  <c r="BE196" i="9"/>
  <c r="J94" i="8"/>
  <c r="E85" i="8"/>
  <c r="J127" i="8"/>
  <c r="F130" i="8"/>
  <c r="BE152" i="8"/>
  <c r="BE156" i="8"/>
  <c r="BE166" i="8"/>
  <c r="BE140" i="8"/>
  <c r="BE154" i="8"/>
  <c r="BE160" i="8"/>
  <c r="BE190" i="8"/>
  <c r="BE194" i="8"/>
  <c r="BE203" i="8"/>
  <c r="BE213" i="8"/>
  <c r="BE217" i="8"/>
  <c r="BE136" i="8"/>
  <c r="BE138" i="8"/>
  <c r="BE146" i="8"/>
  <c r="BE177" i="8"/>
  <c r="BE188" i="8"/>
  <c r="BE192" i="8"/>
  <c r="BE201" i="8"/>
  <c r="BE211" i="8"/>
  <c r="BE226" i="8"/>
  <c r="BE230" i="8"/>
  <c r="BE232" i="8"/>
  <c r="BE144" i="8"/>
  <c r="BE148" i="8"/>
  <c r="BE158" i="8"/>
  <c r="BE164" i="8"/>
  <c r="BE175" i="8"/>
  <c r="BE186" i="8"/>
  <c r="BE222" i="8"/>
  <c r="BE234" i="8"/>
  <c r="BE238" i="8"/>
  <c r="BE243" i="8"/>
  <c r="BE245" i="8"/>
  <c r="BE247" i="8"/>
  <c r="BE258" i="8"/>
  <c r="BE268" i="8"/>
  <c r="BE278" i="8"/>
  <c r="BE280" i="8"/>
  <c r="BE282" i="8"/>
  <c r="BE287" i="8"/>
  <c r="BE293" i="8"/>
  <c r="BE297" i="8"/>
  <c r="BE181" i="8"/>
  <c r="BE198" i="8"/>
  <c r="BE207" i="8"/>
  <c r="BE215" i="8"/>
  <c r="BE236" i="8"/>
  <c r="BE250" i="8"/>
  <c r="BE254" i="8"/>
  <c r="BE260" i="8"/>
  <c r="BE265" i="8"/>
  <c r="BE271" i="8"/>
  <c r="BE273" i="8"/>
  <c r="BE276" i="8"/>
  <c r="BE285" i="8"/>
  <c r="BE291" i="8"/>
  <c r="BE295" i="8"/>
  <c r="BE299" i="8"/>
  <c r="BE301" i="8"/>
  <c r="J91" i="7"/>
  <c r="F94" i="7"/>
  <c r="BE132" i="7"/>
  <c r="BE135" i="7"/>
  <c r="BE148" i="7"/>
  <c r="BE154" i="7"/>
  <c r="BE160" i="7"/>
  <c r="BE177" i="7"/>
  <c r="BE186" i="7"/>
  <c r="BE190" i="7"/>
  <c r="BE201" i="7"/>
  <c r="BE204" i="7"/>
  <c r="BE210" i="7"/>
  <c r="BE224" i="7"/>
  <c r="E85" i="7"/>
  <c r="J94" i="7"/>
  <c r="BE129" i="7"/>
  <c r="BE141" i="7"/>
  <c r="BE151" i="7"/>
  <c r="BE157" i="7"/>
  <c r="BE164" i="7"/>
  <c r="BE169" i="7"/>
  <c r="BE174" i="7"/>
  <c r="BE183" i="7"/>
  <c r="BE195" i="7"/>
  <c r="BE198" i="7"/>
  <c r="BE208" i="7"/>
  <c r="BE213" i="7"/>
  <c r="BE221" i="7"/>
  <c r="J89" i="6"/>
  <c r="F92" i="6"/>
  <c r="BE125" i="6"/>
  <c r="BE128" i="6"/>
  <c r="BE137" i="6"/>
  <c r="BE147" i="6"/>
  <c r="BE153" i="6"/>
  <c r="BE156" i="6"/>
  <c r="BE163" i="6"/>
  <c r="BE168" i="6"/>
  <c r="BE173" i="6"/>
  <c r="BE179" i="6"/>
  <c r="BE182" i="6"/>
  <c r="BE204" i="6"/>
  <c r="BE211" i="6"/>
  <c r="BE227" i="6"/>
  <c r="E85" i="6"/>
  <c r="J92" i="6"/>
  <c r="BE131" i="6"/>
  <c r="BE144" i="6"/>
  <c r="BE150" i="6"/>
  <c r="BE160" i="6"/>
  <c r="BE176" i="6"/>
  <c r="BE186" i="6"/>
  <c r="BE188" i="6"/>
  <c r="BE190" i="6"/>
  <c r="BE198" i="6"/>
  <c r="BE201" i="6"/>
  <c r="BE207" i="6"/>
  <c r="BE213" i="6"/>
  <c r="BE216" i="6"/>
  <c r="BE224" i="6"/>
  <c r="E85" i="5"/>
  <c r="J89" i="5"/>
  <c r="F92" i="5"/>
  <c r="J92" i="5"/>
  <c r="BE121" i="5"/>
  <c r="E85" i="4"/>
  <c r="J91" i="4"/>
  <c r="F94" i="4"/>
  <c r="BE143" i="4"/>
  <c r="BE152" i="4"/>
  <c r="BE166" i="4"/>
  <c r="BE172" i="4"/>
  <c r="BE183" i="4"/>
  <c r="BE187" i="4"/>
  <c r="BE191" i="4"/>
  <c r="BE217" i="4"/>
  <c r="BE221" i="4"/>
  <c r="BE223" i="4"/>
  <c r="BE238" i="4"/>
  <c r="BE240" i="4"/>
  <c r="BE272" i="4"/>
  <c r="BE275" i="4"/>
  <c r="BE279" i="4"/>
  <c r="BE308" i="4"/>
  <c r="BE322" i="4"/>
  <c r="BE324" i="4"/>
  <c r="J130" i="4"/>
  <c r="BE137" i="4"/>
  <c r="BE139" i="4"/>
  <c r="BE154" i="4"/>
  <c r="BE160" i="4"/>
  <c r="BE162" i="4"/>
  <c r="BE168" i="4"/>
  <c r="BE181" i="4"/>
  <c r="BE189" i="4"/>
  <c r="BE193" i="4"/>
  <c r="BE195" i="4"/>
  <c r="BE197" i="4"/>
  <c r="BE205" i="4"/>
  <c r="BE228" i="4"/>
  <c r="BE232" i="4"/>
  <c r="BE236" i="4"/>
  <c r="BE262" i="4"/>
  <c r="BE268" i="4"/>
  <c r="BE282" i="4"/>
  <c r="BE285" i="4"/>
  <c r="BE287" i="4"/>
  <c r="BE289" i="4"/>
  <c r="BE293" i="4"/>
  <c r="BE302" i="4"/>
  <c r="BE304" i="4"/>
  <c r="BE314" i="4"/>
  <c r="BE135" i="4"/>
  <c r="BE158" i="4"/>
  <c r="BE164" i="4"/>
  <c r="BE185" i="4"/>
  <c r="BE201" i="4"/>
  <c r="BE203" i="4"/>
  <c r="BE207" i="4"/>
  <c r="BE212" i="4"/>
  <c r="BE219" i="4"/>
  <c r="BE225" i="4"/>
  <c r="BE242" i="4"/>
  <c r="BE244" i="4"/>
  <c r="BE246" i="4"/>
  <c r="BE249" i="4"/>
  <c r="BE253" i="4"/>
  <c r="BE257" i="4"/>
  <c r="BE259" i="4"/>
  <c r="BE266" i="4"/>
  <c r="BE291" i="4"/>
  <c r="BE296" i="4"/>
  <c r="BE298" i="4"/>
  <c r="BE300" i="4"/>
  <c r="BE312" i="4"/>
  <c r="BE317" i="4"/>
  <c r="BE327" i="4"/>
  <c r="F94" i="3"/>
  <c r="BE137" i="3"/>
  <c r="J94" i="3"/>
  <c r="BE140" i="3"/>
  <c r="BE148" i="3"/>
  <c r="BE220" i="3"/>
  <c r="BE161" i="3"/>
  <c r="BE165" i="3"/>
  <c r="BE200" i="3"/>
  <c r="BE228" i="3"/>
  <c r="BE237" i="3"/>
  <c r="BE154" i="3"/>
  <c r="BE179" i="3"/>
  <c r="BE182" i="3"/>
  <c r="BE232" i="3"/>
  <c r="BE134" i="3"/>
  <c r="J91" i="3"/>
  <c r="BE169" i="3"/>
  <c r="BE173" i="3"/>
  <c r="BE203" i="3"/>
  <c r="BE206" i="3"/>
  <c r="BE215" i="3"/>
  <c r="BE246" i="3"/>
  <c r="BE250" i="3"/>
  <c r="BE176" i="3"/>
  <c r="BE186" i="3"/>
  <c r="BE212" i="3"/>
  <c r="BE252" i="3"/>
  <c r="BE254" i="3"/>
  <c r="BE225" i="3"/>
  <c r="BE240" i="3"/>
  <c r="BE257" i="3"/>
  <c r="BE262" i="3"/>
  <c r="BE189" i="3"/>
  <c r="BE209" i="3"/>
  <c r="BE143" i="3"/>
  <c r="BE192" i="3"/>
  <c r="BE195" i="3"/>
  <c r="BE234" i="3"/>
  <c r="BE259" i="3"/>
  <c r="BE389" i="2"/>
  <c r="BE291" i="2"/>
  <c r="BE295" i="2"/>
  <c r="BE306" i="2"/>
  <c r="BE309" i="2"/>
  <c r="BE313" i="2"/>
  <c r="BE315" i="2"/>
  <c r="BE319" i="2"/>
  <c r="BE324" i="2"/>
  <c r="BE342" i="2"/>
  <c r="BE349" i="2"/>
  <c r="BE356" i="2"/>
  <c r="BE410" i="2"/>
  <c r="E85" i="2"/>
  <c r="F92" i="2"/>
  <c r="J121" i="2"/>
  <c r="BE130" i="2"/>
  <c r="BE160" i="2"/>
  <c r="BE217" i="2"/>
  <c r="BE272" i="2"/>
  <c r="BE279" i="2"/>
  <c r="BE285" i="2"/>
  <c r="J92" i="2"/>
  <c r="BE136" i="2"/>
  <c r="BE151" i="2"/>
  <c r="BE250" i="2"/>
  <c r="BE265" i="2"/>
  <c r="BE408" i="2"/>
  <c r="BE414" i="2"/>
  <c r="BE167" i="2"/>
  <c r="BE176" i="2"/>
  <c r="BE208" i="2"/>
  <c r="BE226" i="2"/>
  <c r="BE232" i="2"/>
  <c r="BE236" i="2"/>
  <c r="BE242" i="2"/>
  <c r="BE245" i="2"/>
  <c r="BE253" i="2"/>
  <c r="BE363" i="2"/>
  <c r="BE370" i="2"/>
  <c r="BE372" i="2"/>
  <c r="BE403" i="2"/>
  <c r="BE173" i="2"/>
  <c r="BE190" i="2"/>
  <c r="BE195" i="2"/>
  <c r="BE214" i="2"/>
  <c r="BE223" i="2"/>
  <c r="BE375" i="2"/>
  <c r="BE382" i="2"/>
  <c r="BE384" i="2"/>
  <c r="BE143" i="2"/>
  <c r="BE183" i="2"/>
  <c r="BE200" i="2"/>
  <c r="BE203" i="2"/>
  <c r="BE259" i="2"/>
  <c r="BE378" i="2"/>
  <c r="BE380" i="2"/>
  <c r="J36" i="4"/>
  <c r="AW98" i="1" s="1"/>
  <c r="F34" i="9"/>
  <c r="BA104" i="1"/>
  <c r="F34" i="10"/>
  <c r="BA105" i="1" s="1"/>
  <c r="F37" i="2"/>
  <c r="F37" i="3"/>
  <c r="BB97" i="1"/>
  <c r="F37" i="8"/>
  <c r="BB103" i="1" s="1"/>
  <c r="F35" i="6"/>
  <c r="BB100" i="1" s="1"/>
  <c r="F39" i="7"/>
  <c r="BD102" i="1" s="1"/>
  <c r="AS94" i="1"/>
  <c r="F38" i="4"/>
  <c r="BC98" i="1" s="1"/>
  <c r="F36" i="8"/>
  <c r="BA103" i="1" s="1"/>
  <c r="F38" i="8"/>
  <c r="BC103" i="1" s="1"/>
  <c r="J36" i="3"/>
  <c r="AW97" i="1"/>
  <c r="F38" i="7"/>
  <c r="BC102" i="1" s="1"/>
  <c r="F37" i="10"/>
  <c r="BD105" i="1"/>
  <c r="F37" i="4"/>
  <c r="BB98" i="1" s="1"/>
  <c r="F36" i="7"/>
  <c r="BA102" i="1" s="1"/>
  <c r="F35" i="10"/>
  <c r="BB105" i="1" s="1"/>
  <c r="J34" i="5"/>
  <c r="AW99" i="1" s="1"/>
  <c r="J33" i="5"/>
  <c r="AV99" i="1" s="1"/>
  <c r="F36" i="6"/>
  <c r="BC100" i="1" s="1"/>
  <c r="J36" i="8"/>
  <c r="AW103" i="1" s="1"/>
  <c r="F36" i="3"/>
  <c r="BA97" i="1" s="1"/>
  <c r="J34" i="6"/>
  <c r="AW100" i="1" s="1"/>
  <c r="F37" i="9"/>
  <c r="BD104" i="1" s="1"/>
  <c r="F37" i="11"/>
  <c r="BD106" i="1" s="1"/>
  <c r="F38" i="3"/>
  <c r="BC97" i="1" s="1"/>
  <c r="F37" i="7"/>
  <c r="BB102" i="1" s="1"/>
  <c r="F34" i="11"/>
  <c r="BA106" i="1" s="1"/>
  <c r="F36" i="4"/>
  <c r="BA98" i="1" s="1"/>
  <c r="F35" i="9"/>
  <c r="BB104" i="1" s="1"/>
  <c r="F36" i="11"/>
  <c r="BC106" i="1" s="1"/>
  <c r="F39" i="4"/>
  <c r="BD98" i="1" s="1"/>
  <c r="J34" i="9"/>
  <c r="AW104" i="1" s="1"/>
  <c r="F36" i="10"/>
  <c r="BC105" i="1" s="1"/>
  <c r="F39" i="3"/>
  <c r="BD97" i="1" s="1"/>
  <c r="F36" i="9"/>
  <c r="BC104" i="1" s="1"/>
  <c r="J34" i="11"/>
  <c r="AW106" i="1" s="1"/>
  <c r="J36" i="7"/>
  <c r="AW102" i="1" s="1"/>
  <c r="F35" i="11"/>
  <c r="BB106" i="1" s="1"/>
  <c r="F37" i="6"/>
  <c r="BD100" i="1" s="1"/>
  <c r="F39" i="8"/>
  <c r="BD103" i="1" s="1"/>
  <c r="F34" i="6"/>
  <c r="BA100" i="1" s="1"/>
  <c r="J34" i="10"/>
  <c r="AW105" i="1" s="1"/>
  <c r="T123" i="6" l="1"/>
  <c r="T122" i="6" s="1"/>
  <c r="BK122" i="9"/>
  <c r="J122" i="9" s="1"/>
  <c r="J97" i="9" s="1"/>
  <c r="BK412" i="2"/>
  <c r="J412" i="2" s="1"/>
  <c r="J106" i="2" s="1"/>
  <c r="BK126" i="10"/>
  <c r="J126" i="10" s="1"/>
  <c r="J97" i="10" s="1"/>
  <c r="T134" i="8"/>
  <c r="T133" i="8" s="1"/>
  <c r="T122" i="9"/>
  <c r="T121" i="9" s="1"/>
  <c r="J127" i="10"/>
  <c r="J98" i="10" s="1"/>
  <c r="BK128" i="2"/>
  <c r="J128" i="2" s="1"/>
  <c r="J97" i="2" s="1"/>
  <c r="BK132" i="3"/>
  <c r="BK134" i="8"/>
  <c r="J134" i="8" s="1"/>
  <c r="J99" i="8" s="1"/>
  <c r="BK133" i="4"/>
  <c r="J133" i="4" s="1"/>
  <c r="J98" i="4" s="1"/>
  <c r="R122" i="9"/>
  <c r="R121" i="9" s="1"/>
  <c r="P123" i="6"/>
  <c r="P122" i="6"/>
  <c r="AU100" i="1"/>
  <c r="T133" i="4"/>
  <c r="T126" i="10"/>
  <c r="T125" i="10" s="1"/>
  <c r="P126" i="10"/>
  <c r="P125" i="10" s="1"/>
  <c r="AU105" i="1" s="1"/>
  <c r="P248" i="3"/>
  <c r="R132" i="3"/>
  <c r="R124" i="11"/>
  <c r="R123" i="11"/>
  <c r="P133" i="4"/>
  <c r="AU98" i="1" s="1"/>
  <c r="R133" i="4"/>
  <c r="T248" i="3"/>
  <c r="P128" i="2"/>
  <c r="P127" i="2" s="1"/>
  <c r="AU95" i="1" s="1"/>
  <c r="BK127" i="7"/>
  <c r="BK126" i="7"/>
  <c r="J126" i="7"/>
  <c r="J32" i="7" s="1"/>
  <c r="AG102" i="1" s="1"/>
  <c r="R127" i="7"/>
  <c r="R126" i="7"/>
  <c r="P122" i="9"/>
  <c r="P121" i="9"/>
  <c r="AU104" i="1" s="1"/>
  <c r="T132" i="3"/>
  <c r="T131" i="3"/>
  <c r="P132" i="3"/>
  <c r="P131" i="3" s="1"/>
  <c r="AU97" i="1" s="1"/>
  <c r="R126" i="10"/>
  <c r="R125" i="10" s="1"/>
  <c r="T128" i="2"/>
  <c r="T127" i="2" s="1"/>
  <c r="P134" i="8"/>
  <c r="P133" i="8" s="1"/>
  <c r="AU103" i="1" s="1"/>
  <c r="AU101" i="1" s="1"/>
  <c r="R128" i="2"/>
  <c r="R127" i="2" s="1"/>
  <c r="R248" i="3"/>
  <c r="P124" i="11"/>
  <c r="P123" i="11"/>
  <c r="AU106" i="1"/>
  <c r="T124" i="11"/>
  <c r="T123" i="11" s="1"/>
  <c r="R134" i="8"/>
  <c r="R133" i="8"/>
  <c r="T127" i="7"/>
  <c r="T126" i="7" s="1"/>
  <c r="BD95" i="1"/>
  <c r="BK123" i="6"/>
  <c r="J123" i="6"/>
  <c r="J97" i="6" s="1"/>
  <c r="BK325" i="10"/>
  <c r="J325" i="10"/>
  <c r="J104" i="10"/>
  <c r="BK119" i="5"/>
  <c r="J119" i="5" s="1"/>
  <c r="J97" i="5" s="1"/>
  <c r="BK124" i="11"/>
  <c r="J124" i="11" s="1"/>
  <c r="J97" i="11" s="1"/>
  <c r="BK248" i="3"/>
  <c r="J248" i="3"/>
  <c r="J106" i="3" s="1"/>
  <c r="BK121" i="9"/>
  <c r="J121" i="9" s="1"/>
  <c r="J30" i="9" s="1"/>
  <c r="AG104" i="1" s="1"/>
  <c r="J132" i="3"/>
  <c r="J99" i="3" s="1"/>
  <c r="F35" i="3"/>
  <c r="AZ97" i="1" s="1"/>
  <c r="J33" i="2"/>
  <c r="AV95" i="1" s="1"/>
  <c r="AT95" i="1" s="1"/>
  <c r="J35" i="3"/>
  <c r="AV97" i="1" s="1"/>
  <c r="AT97" i="1" s="1"/>
  <c r="BC101" i="1"/>
  <c r="AY101" i="1" s="1"/>
  <c r="BD101" i="1"/>
  <c r="J33" i="9"/>
  <c r="AV104" i="1" s="1"/>
  <c r="AT104" i="1" s="1"/>
  <c r="F35" i="4"/>
  <c r="AZ98" i="1" s="1"/>
  <c r="F33" i="11"/>
  <c r="AZ106" i="1" s="1"/>
  <c r="BD96" i="1"/>
  <c r="J35" i="4"/>
  <c r="AV98" i="1" s="1"/>
  <c r="AT98" i="1" s="1"/>
  <c r="J33" i="11"/>
  <c r="AV106" i="1" s="1"/>
  <c r="AT106" i="1" s="1"/>
  <c r="F33" i="2"/>
  <c r="AZ95" i="1" s="1"/>
  <c r="BC96" i="1"/>
  <c r="F33" i="6"/>
  <c r="AZ100" i="1"/>
  <c r="F35" i="8"/>
  <c r="AZ103" i="1" s="1"/>
  <c r="BA96" i="1"/>
  <c r="J35" i="7"/>
  <c r="AV102" i="1" s="1"/>
  <c r="AT102" i="1" s="1"/>
  <c r="BB96" i="1"/>
  <c r="AX96" i="1" s="1"/>
  <c r="F33" i="5"/>
  <c r="AZ99" i="1"/>
  <c r="BA101" i="1"/>
  <c r="AW101" i="1" s="1"/>
  <c r="BB101" i="1"/>
  <c r="AX101" i="1" s="1"/>
  <c r="F33" i="9"/>
  <c r="AZ104" i="1" s="1"/>
  <c r="AT99" i="1"/>
  <c r="J33" i="6"/>
  <c r="AV100" i="1" s="1"/>
  <c r="AT100" i="1" s="1"/>
  <c r="F33" i="10"/>
  <c r="AZ105" i="1" s="1"/>
  <c r="F35" i="7"/>
  <c r="AZ102" i="1" s="1"/>
  <c r="J35" i="8"/>
  <c r="AV103" i="1" s="1"/>
  <c r="AT103" i="1" s="1"/>
  <c r="J33" i="10"/>
  <c r="AV105" i="1" s="1"/>
  <c r="AT105" i="1" s="1"/>
  <c r="BK133" i="8" l="1"/>
  <c r="J133" i="8" s="1"/>
  <c r="J98" i="8" s="1"/>
  <c r="BK127" i="2"/>
  <c r="J127" i="2" s="1"/>
  <c r="J30" i="2" s="1"/>
  <c r="AG95" i="1" s="1"/>
  <c r="AN95" i="1" s="1"/>
  <c r="AN102" i="1"/>
  <c r="R131" i="3"/>
  <c r="BK118" i="5"/>
  <c r="J118" i="5"/>
  <c r="J96" i="5" s="1"/>
  <c r="BK131" i="3"/>
  <c r="J131" i="3"/>
  <c r="J98" i="3" s="1"/>
  <c r="BK122" i="6"/>
  <c r="J122" i="6" s="1"/>
  <c r="J96" i="6" s="1"/>
  <c r="J98" i="7"/>
  <c r="J127" i="7"/>
  <c r="J99" i="7" s="1"/>
  <c r="BK123" i="11"/>
  <c r="J123" i="11"/>
  <c r="J96" i="11" s="1"/>
  <c r="BK125" i="10"/>
  <c r="J125" i="10"/>
  <c r="J96" i="10" s="1"/>
  <c r="AN104" i="1"/>
  <c r="J96" i="9"/>
  <c r="J39" i="9"/>
  <c r="J41" i="7"/>
  <c r="BB94" i="1"/>
  <c r="W31" i="1" s="1"/>
  <c r="AU96" i="1"/>
  <c r="AZ101" i="1"/>
  <c r="AV101" i="1" s="1"/>
  <c r="AT101" i="1" s="1"/>
  <c r="BD94" i="1"/>
  <c r="W33" i="1" s="1"/>
  <c r="J32" i="4"/>
  <c r="AG98" i="1" s="1"/>
  <c r="AZ96" i="1"/>
  <c r="AV96" i="1" s="1"/>
  <c r="AY96" i="1"/>
  <c r="J32" i="8"/>
  <c r="AG103" i="1" s="1"/>
  <c r="AG101" i="1" s="1"/>
  <c r="BA94" i="1"/>
  <c r="W30" i="1" s="1"/>
  <c r="AW96" i="1"/>
  <c r="BC94" i="1"/>
  <c r="W32" i="1" s="1"/>
  <c r="J39" i="2" l="1"/>
  <c r="J96" i="2"/>
  <c r="J41" i="4"/>
  <c r="AN101" i="1"/>
  <c r="J41" i="8"/>
  <c r="AN103" i="1"/>
  <c r="AN98" i="1"/>
  <c r="AU94" i="1"/>
  <c r="J30" i="11"/>
  <c r="AG106" i="1"/>
  <c r="J30" i="10"/>
  <c r="AG105" i="1" s="1"/>
  <c r="J30" i="6"/>
  <c r="AG100" i="1" s="1"/>
  <c r="J32" i="3"/>
  <c r="AG97" i="1" s="1"/>
  <c r="AN97" i="1" s="1"/>
  <c r="AW94" i="1"/>
  <c r="AK30" i="1" s="1"/>
  <c r="AY94" i="1"/>
  <c r="J30" i="5"/>
  <c r="AG99" i="1" s="1"/>
  <c r="AT96" i="1"/>
  <c r="AZ94" i="1"/>
  <c r="W29" i="1" s="1"/>
  <c r="AX94" i="1"/>
  <c r="J41" i="3" l="1"/>
  <c r="J39" i="5"/>
  <c r="J39" i="11"/>
  <c r="J39" i="6"/>
  <c r="J39" i="10"/>
  <c r="AN106" i="1"/>
  <c r="AN99" i="1"/>
  <c r="AN100" i="1"/>
  <c r="AN105" i="1"/>
  <c r="AG96" i="1"/>
  <c r="AG94" i="1" s="1"/>
  <c r="AK26" i="1" s="1"/>
  <c r="AV94" i="1"/>
  <c r="AK29" i="1" s="1"/>
  <c r="AK35" i="1" l="1"/>
  <c r="AN96" i="1"/>
  <c r="AT94" i="1"/>
  <c r="AN94" i="1" s="1"/>
</calcChain>
</file>

<file path=xl/sharedStrings.xml><?xml version="1.0" encoding="utf-8"?>
<sst xmlns="http://schemas.openxmlformats.org/spreadsheetml/2006/main" count="14755" uniqueCount="1470">
  <si>
    <t>Export Komplet</t>
  </si>
  <si>
    <t/>
  </si>
  <si>
    <t>2.0</t>
  </si>
  <si>
    <t>False</t>
  </si>
  <si>
    <t>{a69c34ac-1152-4451-aaed-4ae070621e9a}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</si>
  <si>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</si>
  <si>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</si>
  <si>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</si>
  <si>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</si>
  <si>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</si>
  <si>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</si>
  <si>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</si>
  <si>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</si>
  <si>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</si>
  <si>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2021/07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</si>
  <si>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</si>
  <si>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</si>
  <si>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Cyklistická komunikace Romže</t>
  </si>
  <si>
    <t>KSO:</t>
  </si>
  <si>
    <t>CC-CZ:</t>
  </si>
  <si>
    <t>Místo:</t>
  </si>
  <si>
    <t xml:space="preserve"> </t>
  </si>
  <si>
    <t>Datum:</t>
  </si>
  <si>
    <t>7. 7. 2022</t>
  </si>
  <si>
    <t>Zadavatel:</t>
  </si>
  <si>
    <t>IČ:</t>
  </si>
  <si>
    <t>Město Konice</t>
  </si>
  <si>
    <t>DIČ:</t>
  </si>
  <si>
    <t>Uchazeč:</t>
  </si>
  <si>
    <t>Vyplň údaj</t>
  </si>
  <si>
    <t>Projektant:</t>
  </si>
  <si>
    <t>Projekce DS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</si>
  <si>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</si>
  <si>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</si>
  <si>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</si>
  <si>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</si>
  <si>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</si>
  <si>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</si>
  <si>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</si>
  <si>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</si>
  <si>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</si>
  <si>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</si>
  <si>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</si>
  <si>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</si>
  <si>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</si>
  <si>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</si>
  <si>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</si>
  <si>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</si>
  <si>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</si>
  <si>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</si>
  <si>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</si>
  <si>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</si>
  <si>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</si>
  <si>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</si>
  <si>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</si>
  <si>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</si>
  <si>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</si>
  <si>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</si>
  <si>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</si>
  <si>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</si>
  <si>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</si>
  <si>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</si>
  <si>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</si>
  <si>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</si>
  <si>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</si>
  <si>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</si>
  <si>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</si>
  <si>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</si>
  <si>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</si>
  <si>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</si>
  <si>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</si>
  <si>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</si>
  <si>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</si>
  <si>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</si>
  <si>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</si>
  <si>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</si>
  <si>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</si>
  <si>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</si>
  <si>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</si>
  <si>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</si>
  <si>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01 - úsek N</t>
  </si>
  <si>
    <t>cyklostezka Čunín-Křemenec-Konice</t>
  </si>
  <si>
    <t>STA</t>
  </si>
  <si>
    <t>1</t>
  </si>
  <si>
    <t>{af5ca5aa-31f8-4af0-a516-e8180d212918}</t>
  </si>
  <si>
    <t>2</t>
  </si>
  <si>
    <t>02</t>
  </si>
  <si>
    <t>úsek M - Čertovy rybníky</t>
  </si>
  <si>
    <t>{4287de28-3465-4ce5-9e72-688e06e1ab13}</t>
  </si>
  <si>
    <t>02.01</t>
  </si>
  <si>
    <t>Zpevněné plochy</t>
  </si>
  <si>
    <t>Soupis</t>
  </si>
  <si>
    <t>{b266cd76-13df-47b2-973f-e1e3c259d0cc}</t>
  </si>
  <si>
    <t>02.02</t>
  </si>
  <si>
    <t>Mostní objekt</t>
  </si>
  <si>
    <t>{a7f136c8-03af-4e9d-b6fc-334e65beb3d1}</t>
  </si>
  <si>
    <t>03 - úsek L</t>
  </si>
  <si>
    <t>Pod Kozákem</t>
  </si>
  <si>
    <t>{4795772a-0892-41ae-af16-237d2feb5488}</t>
  </si>
  <si>
    <t>04</t>
  </si>
  <si>
    <t>cyklostezka Maleny</t>
  </si>
  <si>
    <t>{26307771-375a-41ba-81c4-35355fe839ef}</t>
  </si>
  <si>
    <t>05 - úsek K</t>
  </si>
  <si>
    <t>lávka Stražisko</t>
  </si>
  <si>
    <t>{5354ba16-2749-41b3-b55c-4f039b8ebd47}</t>
  </si>
  <si>
    <t>05.01</t>
  </si>
  <si>
    <t>{c8116518-2d45-43da-8f98-4b270ac0999e}</t>
  </si>
  <si>
    <t>05.02</t>
  </si>
  <si>
    <t>Lávka</t>
  </si>
  <si>
    <t>{bf0e5640-ae49-4190-8da4-5b11a5ad5505}</t>
  </si>
  <si>
    <t>07 - úsek I</t>
  </si>
  <si>
    <t>účelová komunikaces Stražisko</t>
  </si>
  <si>
    <t>{835b3b46-2048-47bd-b259-2117bac230e6}</t>
  </si>
  <si>
    <t>08 - úsek H</t>
  </si>
  <si>
    <t>cyklostezka Ptenský Dvorek</t>
  </si>
  <si>
    <t>{c985d2fb-5f15-41a4-b8da-c0d125946e00}</t>
  </si>
  <si>
    <t>09 - úsek G</t>
  </si>
  <si>
    <t>cyklostezka Zdětín</t>
  </si>
  <si>
    <t>{656498a6-d9ab-46fb-a324-1dd767694405}</t>
  </si>
  <si>
    <t>odkopávka</t>
  </si>
  <si>
    <t>2838,1</t>
  </si>
  <si>
    <t>ornice</t>
  </si>
  <si>
    <t>plocha ornice</t>
  </si>
  <si>
    <t>7839,5</t>
  </si>
  <si>
    <t>KRYCÍ LIST SOUPISU PRACÍ</t>
  </si>
  <si>
    <t>svahování</t>
  </si>
  <si>
    <t>1766,7</t>
  </si>
  <si>
    <t>úsek_N1</t>
  </si>
  <si>
    <t>plocha úseku N1</t>
  </si>
  <si>
    <t>2053,5</t>
  </si>
  <si>
    <t>úsek_N2</t>
  </si>
  <si>
    <t>plocha úseku N2</t>
  </si>
  <si>
    <t>3634,5</t>
  </si>
  <si>
    <t>úsek_N3</t>
  </si>
  <si>
    <t>plocha úseku N3</t>
  </si>
  <si>
    <t>961,4</t>
  </si>
  <si>
    <t>Objekt:</t>
  </si>
  <si>
    <t>zásyp</t>
  </si>
  <si>
    <t>zásypy a násypy</t>
  </si>
  <si>
    <t>498,5</t>
  </si>
  <si>
    <t>01 - úsek N - cyklostezka Čunín-Křemenec-Konice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</si>
  <si>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</si>
  <si>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</si>
  <si>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</si>
  <si>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</si>
  <si>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</si>
  <si>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</si>
  <si>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</si>
  <si>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</si>
  <si>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</si>
  <si>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</si>
  <si>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</si>
  <si>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</si>
  <si>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</si>
  <si>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</si>
  <si>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</si>
  <si>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</si>
  <si>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</si>
  <si>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</si>
  <si>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</si>
  <si>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</si>
  <si>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</si>
  <si>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</si>
  <si>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</si>
  <si>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</si>
  <si>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</si>
  <si>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</si>
  <si>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</si>
  <si>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</si>
  <si>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</si>
  <si>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</si>
  <si>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</si>
  <si>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</si>
  <si>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</si>
  <si>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</si>
  <si>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</si>
  <si>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</si>
  <si>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</si>
  <si>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4</t>
  </si>
  <si>
    <t>-2126060335</t>
  </si>
  <si>
    <t>PP</t>
  </si>
  <si>
    <t>Sejmutí ornice strojně při souvislé ploše přes 500 m2, tl. vrstvy do 200 mm</t>
  </si>
  <si>
    <t>VV</t>
  </si>
  <si>
    <t>"úsek N1" 481,9/0,2</t>
  </si>
  <si>
    <t>"úsek N2" 720,4/0,2</t>
  </si>
  <si>
    <t>"úsek N3" 365,6/0,2</t>
  </si>
  <si>
    <t>Součet</t>
  </si>
  <si>
    <t>122251106</t>
  </si>
  <si>
    <t>Odkopávky a prokopávky nezapažené v hornině třídy těžitelnosti I skupiny 3 objem do 5000 m3 strojně</t>
  </si>
  <si>
    <t>m3</t>
  </si>
  <si>
    <t>-608412700</t>
  </si>
  <si>
    <t>Odkopávky a prokopávky nezapažené strojně v hornině třídy těžitelnosti I skupiny 3 přes 1 000 do 5 000 m3</t>
  </si>
  <si>
    <t>"úsek N1" 1098,4</t>
  </si>
  <si>
    <t>"úsek N2" 782,8</t>
  </si>
  <si>
    <t>"úsek N3" 943,3</t>
  </si>
  <si>
    <t>"propustky" 13,6</t>
  </si>
  <si>
    <t>3</t>
  </si>
  <si>
    <t>162751117</t>
  </si>
  <si>
    <t>Vodorovné přemístění přes 9 000 do 10000 m výkopku/sypaniny z horniny třídy těžitelnosti I skupiny 1 až 3 - recyklační centrum Prostějov, 27 km</t>
  </si>
  <si>
    <t>-946859516</t>
  </si>
  <si>
    <t>Vodorovné přemístění výkopku nebo sypaniny po suchu na obvyklém dopravním prostředku, bez naložení výkopku, avšak se složením bez rozhrnutí z horniny třídy těžitelnosti I skupiny 1 až 3 na vzdálenost přes 9 000 do 10 000 m - recyklační centrum Prostějov, 27 km</t>
  </si>
  <si>
    <t>-svahování*0,1</t>
  </si>
  <si>
    <t>-zásyp</t>
  </si>
  <si>
    <t>Mezisoučet</t>
  </si>
  <si>
    <t>ornice*0,2</t>
  </si>
  <si>
    <t>5</t>
  </si>
  <si>
    <t>162751119</t>
  </si>
  <si>
    <t>Příplatek k vodorovnému přemístění výkopku/sypaniny z horniny třídy těžitelnosti I skupiny 1 až 3 ZKD 1000 m přes 10000 m</t>
  </si>
  <si>
    <t>767362623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</si>
  <si>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</si>
  <si>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3730,83*17 'Přepočtené koeficientem množství</t>
  </si>
  <si>
    <t>6</t>
  </si>
  <si>
    <t>171151103</t>
  </si>
  <si>
    <t>Uložení sypaniny z hornin soudržných do násypů zhutněných strojně</t>
  </si>
  <si>
    <t>1188779893</t>
  </si>
  <si>
    <t>Uložení sypanin do násypů strojně s rozprostřením sypaniny ve vrstvách a s hrubým urovnáním zhutněných z hornin soudržných jakékoliv třídy těžitelnosti</t>
  </si>
  <si>
    <t>"násypy a zásypy"</t>
  </si>
  <si>
    <t>"úsek N1" 217,6</t>
  </si>
  <si>
    <t>"úsek N2" 187,4</t>
  </si>
  <si>
    <t>"úsek N3" 93,5</t>
  </si>
  <si>
    <t>7</t>
  </si>
  <si>
    <t>181411123</t>
  </si>
  <si>
    <t>Založení lučního trávníku výsevem pl do 1000 m2 ve svahu přes 1:2 do 1:1</t>
  </si>
  <si>
    <t>29335482</t>
  </si>
  <si>
    <t>Založení trávníku na půdě předem připravené plochy do 1000 m2 výsevem včetně utažení lučního na svahu přes 1:2 do 1:1</t>
  </si>
  <si>
    <t>"úsek N1" 709,4</t>
  </si>
  <si>
    <t>"úsek N2" 630,4</t>
  </si>
  <si>
    <t>"úsek N3" 426,9</t>
  </si>
  <si>
    <t>8</t>
  </si>
  <si>
    <t>M</t>
  </si>
  <si>
    <t>00572474</t>
  </si>
  <si>
    <t>osivo směs travní krajinná-svahová</t>
  </si>
  <si>
    <t>kg</t>
  </si>
  <si>
    <t>594636632</t>
  </si>
  <si>
    <t>1766,7*0,03 'Přepočtené koeficientem množství</t>
  </si>
  <si>
    <t>9</t>
  </si>
  <si>
    <t>181951112</t>
  </si>
  <si>
    <t>Úprava pláně v hornině třídy těžitelnosti I skupiny 1 až 3 se zhutněním strojně</t>
  </si>
  <si>
    <t>1336905095</t>
  </si>
  <si>
    <t>Úprava pláně vyrovnáním výškových rozdílů strojně v hornině třídy těžitelnosti I, skupiny 1 až 3 se zhutněním</t>
  </si>
  <si>
    <t>6649,4*1,25 'Přepočtené koeficientem množství</t>
  </si>
  <si>
    <t>10</t>
  </si>
  <si>
    <t>182251101</t>
  </si>
  <si>
    <t>Svahování násypů strojně</t>
  </si>
  <si>
    <t>119061092</t>
  </si>
  <si>
    <t>Svahování trvalých svahů do projektovaných profilů strojně s potřebným přemístěním výkopku při svahování násypů v jakékoliv hornině</t>
  </si>
  <si>
    <t>Zakládání</t>
  </si>
  <si>
    <t>11</t>
  </si>
  <si>
    <t>211531111</t>
  </si>
  <si>
    <t>Výplň odvodňovacích žeber nebo trativodů kamenivem hrubým drceným frakce 16 až 32 mm</t>
  </si>
  <si>
    <t>2025215214</t>
  </si>
  <si>
    <t>Výplň kamenivem do rýh odvodňovacích žeber nebo trativodů  bez zhutnění, s úpravou povrchu výplně kamenivem hrubým drceným frakce 16 až 62 mm</t>
  </si>
  <si>
    <t>"úsek N1" 480*0,142</t>
  </si>
  <si>
    <t>"úsek N2" 1152,78*0,142</t>
  </si>
  <si>
    <t>12</t>
  </si>
  <si>
    <t>211971121</t>
  </si>
  <si>
    <t>Zřízení opláštění žeber nebo trativodů geotextilií v rýze nebo zářezu sklonu přes 1:2 š do 2,5 m</t>
  </si>
  <si>
    <t>-1502233379</t>
  </si>
  <si>
    <t>Zřízení opláštění výplně z geotextilie odvodňovacích žeber nebo trativodů  v rýze nebo zářezu se stěnami svislými nebo šikmými o sklonu přes 1:2 při rozvinuté šířce opláštění do 2,5 m</t>
  </si>
  <si>
    <t>"úsek N1" 480*1,9</t>
  </si>
  <si>
    <t>"úsek N2" 1152,78*1,9</t>
  </si>
  <si>
    <t>13</t>
  </si>
  <si>
    <t>69311068</t>
  </si>
  <si>
    <t>geotextilie netkaná separační, ochranná, filtrační, drenážní PP 300g/m2</t>
  </si>
  <si>
    <t>-737825101</t>
  </si>
  <si>
    <t>3102,282*1,1845 'Přepočtené koeficientem množství</t>
  </si>
  <si>
    <t>14</t>
  </si>
  <si>
    <t>212752101</t>
  </si>
  <si>
    <t>Trativod z drenážních trubek korugovaných PE-HD SN 4 perforace 360° včetně lože otevřený výkop DN 100 pro liniové stavby</t>
  </si>
  <si>
    <t>m</t>
  </si>
  <si>
    <t>1100782620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</si>
  <si>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</si>
  <si>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"úsek N1" 480</t>
  </si>
  <si>
    <t>"úsek N2" 1152,78</t>
  </si>
  <si>
    <t>213131111</t>
  </si>
  <si>
    <t>Stabilizace základové spáry zřízením vrstvy z geobuněk z PE</t>
  </si>
  <si>
    <t>1459028843</t>
  </si>
  <si>
    <t>Stabilizace základové spáry zřízením vrstvy z geobuněk  z polyetylenu</t>
  </si>
  <si>
    <t>"úsek N1" 972,5*1,25</t>
  </si>
  <si>
    <t>"úsek N2" 437,9*1,25</t>
  </si>
  <si>
    <t>"úsek N3" 961,4*1,25</t>
  </si>
  <si>
    <t>16</t>
  </si>
  <si>
    <t>69321019</t>
  </si>
  <si>
    <t>geobuňky z perforovaných pásů HDPE počet buněk do 10/m2 v 200mm</t>
  </si>
  <si>
    <t>1286288441</t>
  </si>
  <si>
    <t>2964,75*1,1 'Přepočtené koeficientem množství</t>
  </si>
  <si>
    <t>17</t>
  </si>
  <si>
    <t>213131712</t>
  </si>
  <si>
    <t>Provedení zásypu geobuněk tl přes 200 mm pro stabilizaci základové spáry</t>
  </si>
  <si>
    <t>2142626117</t>
  </si>
  <si>
    <t>Stabilizace základové spáry zřízením vrstvy z geobuněk  provedení zásypu geobuněk včetně krycí vrstvy tl. 100 mm celková tl. vrstvy přes 200 mm</t>
  </si>
  <si>
    <t>"úsek N2" 474,9*1,25</t>
  </si>
  <si>
    <t>18</t>
  </si>
  <si>
    <t>58344197</t>
  </si>
  <si>
    <t>štěrkodrť frakce 0/63</t>
  </si>
  <si>
    <t>t</t>
  </si>
  <si>
    <t>-211825197</t>
  </si>
  <si>
    <t>602,2*2,658 'Přepočtené koeficientem množství</t>
  </si>
  <si>
    <t>19</t>
  </si>
  <si>
    <t>213141111</t>
  </si>
  <si>
    <t>Zřízení vrstvy z geotextilie v rovině nebo ve sklonu do 1:5 š do 3 m</t>
  </si>
  <si>
    <t>186341108</t>
  </si>
  <si>
    <t>Zřízení vrstvy z geotextilie  filtrační, separační, odvodňovací, ochranné, výztužné nebo protierozní v rovině nebo ve sklonu do 1:5, šířky do 3 m</t>
  </si>
  <si>
    <t>"úsek N1" (2*972,5)*1,25</t>
  </si>
  <si>
    <t>"úsek N2" (2*437,9)*1,25</t>
  </si>
  <si>
    <t>"úsek N3" (2*961,4)*1,25</t>
  </si>
  <si>
    <t>20</t>
  </si>
  <si>
    <t>69311068_</t>
  </si>
  <si>
    <t>-1507427065</t>
  </si>
  <si>
    <t>5929,5*1,1845 'Přepočtené koeficientem množství</t>
  </si>
  <si>
    <t>Svislé a kompletní konstrukce</t>
  </si>
  <si>
    <t>321213345</t>
  </si>
  <si>
    <t>Zdivo nadzákladové z lomového kamene vodních staveb obkladní s vyspárováním - odláždění vtoku a výtoku</t>
  </si>
  <si>
    <t>2018933172</t>
  </si>
  <si>
    <t>Zdivo nadzákladové z lomového kamene vodních staveb 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</si>
  <si>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"propustek DN 300 - km 0,326 05" 2*(1,0*1,0)*0,3</t>
  </si>
  <si>
    <t>"propustek DN 800 - km 01,017 98" 2*(3,0*2,0)*0,3</t>
  </si>
  <si>
    <t>Komunikace pozemní</t>
  </si>
  <si>
    <t>22</t>
  </si>
  <si>
    <t>561061121</t>
  </si>
  <si>
    <t>Zřízení podkladu ze zeminy upravené vápnem, cementem, směsnými pojivy tl přes 350 do 400 mm pl přes 1000 do 5000 m2</t>
  </si>
  <si>
    <t>263650882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</si>
  <si>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</si>
  <si>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"úsek N1" 505*1,25</t>
  </si>
  <si>
    <t>23</t>
  </si>
  <si>
    <t>561081121</t>
  </si>
  <si>
    <t>Zřízení podkladu ze zeminy upravené vápnem, cementem, směsnými pojivy tl přes 450 do 500 mm pl přes 1000 do 5000 m2</t>
  </si>
  <si>
    <t>-1052665512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</si>
  <si>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</si>
  <si>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"úsek N1" 575*1,25</t>
  </si>
  <si>
    <t>"úsek N2" 1226,1*1,25</t>
  </si>
  <si>
    <t>24</t>
  </si>
  <si>
    <t>58591003</t>
  </si>
  <si>
    <t>pojivo hydraulické pro stabilizaci zeminy 70% vápna - dávkování 3%</t>
  </si>
  <si>
    <t>268491630</t>
  </si>
  <si>
    <t>pojivo hydraulické pro stabilizaci zeminy 70% vápna</t>
  </si>
  <si>
    <t>1399,65*0,053 'Přepočtené koeficientem množství</t>
  </si>
  <si>
    <t>25</t>
  </si>
  <si>
    <t>569831111</t>
  </si>
  <si>
    <t>Zpevnění krajnic štěrkodrtí tl 100 mm</t>
  </si>
  <si>
    <t>2061925017</t>
  </si>
  <si>
    <t>Zpevnění krajnic nebo komunikací pro pěší  s rozprostřením a zhutněním, po zhutnění štěrkodrtí tl. 100 mm</t>
  </si>
  <si>
    <t>"úsek N1" 0,25*(866,7+871,8)</t>
  </si>
  <si>
    <t>"úsek N2" 0,25*(1307,0+1310,7)</t>
  </si>
  <si>
    <t>"úsek N3" 0,25*(470,1+474,4)</t>
  </si>
  <si>
    <t>26</t>
  </si>
  <si>
    <t>577143111</t>
  </si>
  <si>
    <t>Asfaltový beton vrstva obrusná ACO 8 (ABJ) tl 50 mm š do 3 m z nemodifikovaného asfaltu</t>
  </si>
  <si>
    <t>1140767179</t>
  </si>
  <si>
    <t>Asfaltový beton vrstva obrusná ACO 8 (ABJ)  s rozprostřením a se zhutněním z nemodifikovaného asfaltu v pruhu šířky do 3 m, po zhutnění tl. 50 mm</t>
  </si>
  <si>
    <t>"úsek N1" 2053,5</t>
  </si>
  <si>
    <t>"úsek N2" 3634,5</t>
  </si>
  <si>
    <t>"úsek N3" 961,4</t>
  </si>
  <si>
    <t>27</t>
  </si>
  <si>
    <t>573231108</t>
  </si>
  <si>
    <t>Postřik živičný spojovací ze silniční emulze v množství 0,50 kg/m2</t>
  </si>
  <si>
    <t>-850129426</t>
  </si>
  <si>
    <t>Postřik spojovací PS bez posypu kamenivem ze silniční emulze, v množství 0,50 kg/m2</t>
  </si>
  <si>
    <t>6649,4*1,1 'Přepočtené koeficientem množství</t>
  </si>
  <si>
    <t>28</t>
  </si>
  <si>
    <t>565135111</t>
  </si>
  <si>
    <t>Asfaltový beton vrstva podkladní ACP 16 (obalované kamenivo OKS) tl 50 mm š do 3 m</t>
  </si>
  <si>
    <t>1232521935</t>
  </si>
  <si>
    <t>Asfaltový beton vrstva podkladní ACP 16 (obalované kamenivo střednězrnné - OKS)  s rozprostřením a zhutněním v pruhu šířky přes 1,5 do 3 m, po zhutnění tl. 50 mm</t>
  </si>
  <si>
    <t>30</t>
  </si>
  <si>
    <t>564851111</t>
  </si>
  <si>
    <t>Podklad ze štěrkodrtě ŠD plochy přes 100 m2 tl 150 mm</t>
  </si>
  <si>
    <t>-446288621</t>
  </si>
  <si>
    <t>Podklad ze štěrkodrti ŠD s rozprostřením a zhutněním plochy přes 100 m2, po zhutnění tl. 150 mm</t>
  </si>
  <si>
    <t>úsek_N1 *1,2</t>
  </si>
  <si>
    <t>úsek_N2*1,2</t>
  </si>
  <si>
    <t>úsek_N3*1,2</t>
  </si>
  <si>
    <t>31</t>
  </si>
  <si>
    <t>564861111</t>
  </si>
  <si>
    <t>Podklad ze štěrkodrtě ŠD plochy přes 100 m2 tl 200 mm</t>
  </si>
  <si>
    <t>602053395</t>
  </si>
  <si>
    <t>Podklad ze štěrkodrti ŠD s rozprostřením a zhutněním plochy přes 100 m2, po zhutnění tl. 200 mm</t>
  </si>
  <si>
    <t>"úsek N1" 505,0+575,0</t>
  </si>
  <si>
    <t>"úsek N2" 3257,1</t>
  </si>
  <si>
    <t>4337,1*1,25 'Přepočtené koeficientem množství</t>
  </si>
  <si>
    <t>32</t>
  </si>
  <si>
    <t>564661111</t>
  </si>
  <si>
    <t>Podklad z kameniva hrubého drceného vel. 63-125 mm plochy přes 100 m2 tl 200 mm</t>
  </si>
  <si>
    <t>-581170790</t>
  </si>
  <si>
    <t>Podklad z kameniva hrubého drceného vel. 63-125 mm, s rozprostřením a zhutněním plochy přes 100 m2, po zhutnění tl. 200 mm</t>
  </si>
  <si>
    <t>"úsek N1"</t>
  </si>
  <si>
    <t>"celk. tl. 500 mm" 1*(572,5*1,25)</t>
  </si>
  <si>
    <t>33</t>
  </si>
  <si>
    <t>564681111</t>
  </si>
  <si>
    <t>Podklad z kameniva hrubého drceného vel. 63-125 mm plochy přes 100 m2 tl 300 mm</t>
  </si>
  <si>
    <t>906671222</t>
  </si>
  <si>
    <t>Podklad z kameniva hrubého drceného vel. 63-125 mm, s rozprostřením a zhutněním plochy přes 100 m2, po zhutnění tl. 300 mm</t>
  </si>
  <si>
    <t>"celk. tl. 600 mm" 2*(400*1,25)</t>
  </si>
  <si>
    <t>"úsek N2"</t>
  </si>
  <si>
    <t>"celk. tl. 600 mm" 2*(437,9*1,25)</t>
  </si>
  <si>
    <t>"úsek N3"</t>
  </si>
  <si>
    <t>"celk. tl. 600 mm" 2*(961,4*1,25)</t>
  </si>
  <si>
    <t>Trubní vedení</t>
  </si>
  <si>
    <t>34</t>
  </si>
  <si>
    <t>821371111</t>
  </si>
  <si>
    <t>Montáž potrubí z trub ŽB s polodrážkou (přímých) a integrovaným pryžovým těsněním otevřený výkop sklon do 20 % DN 300</t>
  </si>
  <si>
    <t>-1842654674</t>
  </si>
  <si>
    <t>Montáž potrubí z trub železobetonových (přímých) s polodrážkou v otevřeném výkopu ve sklonu do 20 % s integrovaným pryžovým těsněním DN 300</t>
  </si>
  <si>
    <t>2*3,75</t>
  </si>
  <si>
    <t>35</t>
  </si>
  <si>
    <t>59222020</t>
  </si>
  <si>
    <t>trouba ŽB hrdlová DN 300</t>
  </si>
  <si>
    <t>-534368674</t>
  </si>
  <si>
    <t>7,5*1,01 'Přepočtené koeficientem množství</t>
  </si>
  <si>
    <t>36</t>
  </si>
  <si>
    <t>821471111</t>
  </si>
  <si>
    <t>Montáž potrubí z trub ŽB s polodrážkou (přímých) a integrovaným pryžovým těsněním otevřený výkop sklon do 20 % DN 800</t>
  </si>
  <si>
    <t>2070166050</t>
  </si>
  <si>
    <t>Montáž potrubí z trub železobetonových (přímých) s polodrážkou v otevřeném výkopu ve sklonu do 20 % s integrovaným pryžovým těsněním DN 800</t>
  </si>
  <si>
    <t>37</t>
  </si>
  <si>
    <t>59222002</t>
  </si>
  <si>
    <t>trouba ŽB hrdlová DN 800</t>
  </si>
  <si>
    <t>71730789</t>
  </si>
  <si>
    <t>5*1,01 'Přepočtené koeficientem množství</t>
  </si>
  <si>
    <t>Ostatní konstrukce a práce, bourání</t>
  </si>
  <si>
    <t>38</t>
  </si>
  <si>
    <t>911121111</t>
  </si>
  <si>
    <t>Dodávka a montáž zábradlí ocelového přichyceného vruty do betonového podkladu</t>
  </si>
  <si>
    <t>1173382612</t>
  </si>
  <si>
    <t>Dodávka a montáž zábradlí ocelového  přichyceného vruty do betonového podkladu</t>
  </si>
  <si>
    <t>"propustek DN 300 - km 0,326 05" 2*2,5</t>
  </si>
  <si>
    <t>"propustek DN 800 - km 01,017 98" 2*6,0</t>
  </si>
  <si>
    <t>39</t>
  </si>
  <si>
    <t>914111111</t>
  </si>
  <si>
    <t>Montáž svislé dopravní značky do velikosti 1 m2 na sloupek</t>
  </si>
  <si>
    <t>kus</t>
  </si>
  <si>
    <t>-1038282367</t>
  </si>
  <si>
    <t>Dodávka a montáž svislé dopravní značky základní  velikosti do 1 m2 objímkami na sloupky vč. veškerého materiálu a zemních prací</t>
  </si>
  <si>
    <t>"P4" 2</t>
  </si>
  <si>
    <t>"C8a" 2</t>
  </si>
  <si>
    <t>"C8b" 2</t>
  </si>
  <si>
    <t>"P4" 1</t>
  </si>
  <si>
    <t>"C8a" 1</t>
  </si>
  <si>
    <t>"C8b" 1</t>
  </si>
  <si>
    <t>40</t>
  </si>
  <si>
    <t>915111121</t>
  </si>
  <si>
    <t>Vodorovné dopravní značení dělící čáry přerušované š 125 mm základní bílá barva</t>
  </si>
  <si>
    <t>-1784784245</t>
  </si>
  <si>
    <t>Vodorovné dopravní značení stříkané barvou  dělící čára šířky 125 mm přerušovaná bílá základní</t>
  </si>
  <si>
    <t>"V2a 1/3/125"</t>
  </si>
  <si>
    <t>"úsek N1" 867,7</t>
  </si>
  <si>
    <t>"úsek N2" 1307,0</t>
  </si>
  <si>
    <t>"úsek N3" 472,2</t>
  </si>
  <si>
    <t>41</t>
  </si>
  <si>
    <t>915131111</t>
  </si>
  <si>
    <t>Vodorovné dopravní značení přechody pro chodce, šipky, symboly základní bílá barva</t>
  </si>
  <si>
    <t>469593610</t>
  </si>
  <si>
    <t>Vodorovné dopravní značení stříkané barvou  přechody pro chodce, šipky, symboly bílé základní</t>
  </si>
  <si>
    <t>"P4"</t>
  </si>
  <si>
    <t>"úsek N1" 2*0,4</t>
  </si>
  <si>
    <t>"úsek N2" 2*0,4</t>
  </si>
  <si>
    <t>"úsek N3" 1*0,4</t>
  </si>
  <si>
    <t>42</t>
  </si>
  <si>
    <t>915611111</t>
  </si>
  <si>
    <t>Předznačení vodorovného liniového značení</t>
  </si>
  <si>
    <t>1671484779</t>
  </si>
  <si>
    <t>Předznačení pro vodorovné značení  stříkané barvou nebo prováděné z nátěrových hmot liniové dělicí čáry, vodicí proužky</t>
  </si>
  <si>
    <t>43</t>
  </si>
  <si>
    <t>915621111</t>
  </si>
  <si>
    <t>Předznačení vodorovného plošného značení</t>
  </si>
  <si>
    <t>469757530</t>
  </si>
  <si>
    <t>Předznačení pro vodorovné značení  stříkané barvou nebo prováděné z nátěrových hmot plošné šipky, symboly, nápisy</t>
  </si>
  <si>
    <t>"úsek N1" 2*1*1</t>
  </si>
  <si>
    <t>"úsek N2" 2*1*1</t>
  </si>
  <si>
    <t>"úsek N3" 1*1*1</t>
  </si>
  <si>
    <t>44</t>
  </si>
  <si>
    <t>916131113</t>
  </si>
  <si>
    <t>Osazení silničního obrubníku betonového ležatého s boční opěrou do lože z betonu prostého</t>
  </si>
  <si>
    <t>1349047889</t>
  </si>
  <si>
    <t>Osazení silničního obrubníku betonového se zřízením lože, s vyplněním a zatřením spár cementovou maltou ležatého s boční opěrou z betonu prostého, do lože z betonu prostého</t>
  </si>
  <si>
    <t>45</t>
  </si>
  <si>
    <t>59217031</t>
  </si>
  <si>
    <t>obrubník betonový silniční 1000x150x250mm</t>
  </si>
  <si>
    <t>148236828</t>
  </si>
  <si>
    <t>3+3</t>
  </si>
  <si>
    <t>46</t>
  </si>
  <si>
    <t>919411111</t>
  </si>
  <si>
    <t>Čelo propustku z betonu prostého pro propustek z trub DN 300 až 500</t>
  </si>
  <si>
    <t>-53499091</t>
  </si>
  <si>
    <t>Čelo propustku  včetně římsy z betonu prostého bez zvláštních nároků na prostředí, pro propustek z trub DN 300 až 500 mm</t>
  </si>
  <si>
    <t>"úsek N1" 2</t>
  </si>
  <si>
    <t>47</t>
  </si>
  <si>
    <t>919411121</t>
  </si>
  <si>
    <t>Čelo propustku z betonu prostého pro propustek z trub DN 600 až 800</t>
  </si>
  <si>
    <t>1946281017</t>
  </si>
  <si>
    <t>Čelo propustku  včetně římsy z betonu prostého bez zvláštních nároků na prostředí, pro propustek z trub DN 600 až 800 mm</t>
  </si>
  <si>
    <t>48</t>
  </si>
  <si>
    <t>919521110</t>
  </si>
  <si>
    <t>Zřízení silničního propustku z trub betonových nebo ŽB DN 300</t>
  </si>
  <si>
    <t>-1590085035</t>
  </si>
  <si>
    <t>Zřízení silničního propustku z trub betonových nebo železobetonových  DN 300 mm</t>
  </si>
  <si>
    <t>49</t>
  </si>
  <si>
    <t>919521160</t>
  </si>
  <si>
    <t>Zřízení silničního propustku z trub betonových nebo ŽB DN 800</t>
  </si>
  <si>
    <t>-1545112945</t>
  </si>
  <si>
    <t>Zřízení silničního propustku z trub betonových nebo železobetonových  DN 800 mm</t>
  </si>
  <si>
    <t>50</t>
  </si>
  <si>
    <t>919535555</t>
  </si>
  <si>
    <t>Obetonování trubního propustku betonem prostým tř. C 12/15</t>
  </si>
  <si>
    <t>-9427840</t>
  </si>
  <si>
    <t>Obetonování trubního propustku  betonem prostým bez zvýšených nároků na prostředí tř. C 12/15</t>
  </si>
  <si>
    <t>"propustek DN 300 - km 0,326 05" 3,75*0,14</t>
  </si>
  <si>
    <t>"propustek DN 800 - km 01,017 98" 5,1*0,46</t>
  </si>
  <si>
    <t>51</t>
  </si>
  <si>
    <t>938909311</t>
  </si>
  <si>
    <t>Čištění vozovek metením strojně podkladu nebo krytu betonového nebo živičného</t>
  </si>
  <si>
    <t>-1596245560</t>
  </si>
  <si>
    <t>Čištění vozovek metením bláta, prachu nebo hlinitého nánosu s odklizením na hromady na vzdálenost do 20 m nebo naložením na dopravní prostředek strojně povrchu podkladu nebo krytu betonového nebo živičného</t>
  </si>
  <si>
    <t>"úsek N1" 867,7*0,5</t>
  </si>
  <si>
    <t>"úsek N2" 1307,0*0,5</t>
  </si>
  <si>
    <t>"úsek N3" 472,2*0,5</t>
  </si>
  <si>
    <t>997</t>
  </si>
  <si>
    <t>Přesun sutě</t>
  </si>
  <si>
    <t>52</t>
  </si>
  <si>
    <t>53</t>
  </si>
  <si>
    <t>997221873</t>
  </si>
  <si>
    <t>Poplatek za uložení stavebního odpadu na recyklační skládce (skládkovné) zeminy a kamení zatříděného do Katalogu odpadů pod kódem 17 05 04</t>
  </si>
  <si>
    <t>1267859756</t>
  </si>
  <si>
    <t>"zemina"</t>
  </si>
  <si>
    <t>3730,83*1,75</t>
  </si>
  <si>
    <t>998</t>
  </si>
  <si>
    <t>Přesun hmot</t>
  </si>
  <si>
    <t>54</t>
  </si>
  <si>
    <t>998225111</t>
  </si>
  <si>
    <t>Přesun hmot pro pozemní komunikace s krytem živičným</t>
  </si>
  <si>
    <t>-103564988</t>
  </si>
  <si>
    <t>Přesun hmot pro komunikace s krytem živičným  dopravní vzdálenost do 200 m jakékoliv délky objektu</t>
  </si>
  <si>
    <t>55</t>
  </si>
  <si>
    <t>998225192</t>
  </si>
  <si>
    <t>Příplatek k přesunu hmot pro pozemní komunikace s krytem živičným do 2000 m</t>
  </si>
  <si>
    <t>1697660213</t>
  </si>
  <si>
    <t>Přesun hmot pro komunikace s krytem živičným  Příplatek k ceně za zvětšený přesun přes vymezenou největší dopravní vzdálenost do 2000 m</t>
  </si>
  <si>
    <t>PSV</t>
  </si>
  <si>
    <t>Práce a dodávky PSV</t>
  </si>
  <si>
    <t>741</t>
  </si>
  <si>
    <t>Elektroinstalace - silnoproud</t>
  </si>
  <si>
    <t>56</t>
  </si>
  <si>
    <t>741110313</t>
  </si>
  <si>
    <t>Montáž trubka ochranná plastová tuhá DN110 + rezervní DN110 - chránička sdělovacího kabelu</t>
  </si>
  <si>
    <t>689198561</t>
  </si>
  <si>
    <t>Montáž trubek ochranných plastových tuhých, uložených volně, DN110 + rezervní DN110 vč. materiálu a zemních prací</t>
  </si>
  <si>
    <t>"úsek N1" 3,5+6,5</t>
  </si>
  <si>
    <t>"úsek N3" 4,0</t>
  </si>
  <si>
    <t>1504,98</t>
  </si>
  <si>
    <t>plocha_ornice</t>
  </si>
  <si>
    <t>plocha sejmutí ornice</t>
  </si>
  <si>
    <t>1694,64</t>
  </si>
  <si>
    <t>144,486</t>
  </si>
  <si>
    <t>02 - úsek M - Čertovy rybníky</t>
  </si>
  <si>
    <t>Soupis:</t>
  </si>
  <si>
    <t>02.01 - Zpevněné plochy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</si>
  <si>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</si>
  <si>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</si>
  <si>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</si>
  <si>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</si>
  <si>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113106132</t>
  </si>
  <si>
    <t>Rozebrání dlažeb z betonových nebo kamenných dlaždic komunikací pro pěší strojně pl do 50 m2</t>
  </si>
  <si>
    <t>-841386974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</si>
  <si>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</si>
  <si>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4,50*1,0</t>
  </si>
  <si>
    <t>113107223</t>
  </si>
  <si>
    <t>Odstranění podkladu z kameniva drceného tl přes 200 do 300 mm strojně pl přes 200 m2</t>
  </si>
  <si>
    <t>682496864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</si>
  <si>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</si>
  <si>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"stáv. cesta podél rybníků" 4,00*390,0</t>
  </si>
  <si>
    <t>121151125</t>
  </si>
  <si>
    <t>Sejmutí ornice plochy přes 500 m2 tl vrstvy přes 250 do 300 mm strojně</t>
  </si>
  <si>
    <t>-1738338957</t>
  </si>
  <si>
    <t>Sejmutí ornice strojně při souvislé ploše přes 500 m2, tl. vrstvy přes 250 do 300 mm</t>
  </si>
  <si>
    <t>4,00*(257,66+39,00+127,00)</t>
  </si>
  <si>
    <t>304324844</t>
  </si>
  <si>
    <t>390*4,00*0,15</t>
  </si>
  <si>
    <t>(257,66+39,00+127,00)*4,00*0,75</t>
  </si>
  <si>
    <t>Vodorovné přemístění přes 9 000 do 10000 m výkopku/sypaniny z horniny třídy těžitelnosti I skupiny 1 až 3</t>
  </si>
  <si>
    <t>412034118</t>
  </si>
  <si>
    <t>Vodorovné přemístění výkopku nebo sypaniny po suchu na obvyklém dopravním prostředku, bez naložení výkopku, avšak se složením bez rozhrnutí z horniny třídy těžitelnosti I skupiny 1 až 3 na vzdálenost přes 9 000 do 10 000 m - recyklační centrum Držovice 23km</t>
  </si>
  <si>
    <t>plocha_ornice*0,20</t>
  </si>
  <si>
    <t>-2141491332</t>
  </si>
  <si>
    <t>1699,422*13 'Přepočtené koeficientem množství</t>
  </si>
  <si>
    <t>171251101</t>
  </si>
  <si>
    <t>Uložení sypaniny do násypů nezhutněných strojně</t>
  </si>
  <si>
    <t>-771688686</t>
  </si>
  <si>
    <t>Uložení sypanin do násypů strojně s rozprostřením sypaniny ve vrstvách a s hrubým urovnáním nezhutněných jakékoliv třídy těžitelnosti</t>
  </si>
  <si>
    <t>"dosypání zemního tělesa"</t>
  </si>
  <si>
    <t>(647,7+647,5+34,4+33,6+121,5+120,7)*0,09</t>
  </si>
  <si>
    <t>-1206217155</t>
  </si>
  <si>
    <t>(773+379+1170+117)*1,15</t>
  </si>
  <si>
    <t>211511111</t>
  </si>
  <si>
    <t>Sanace podloží lomovým kamenem</t>
  </si>
  <si>
    <t>-328387842</t>
  </si>
  <si>
    <t>Výplň kamenivem do rýh odvodňovacích žeber nebo trativodů bez zhutnění, s úpravou povrchu výplně lomovým kamenem netříděným</t>
  </si>
  <si>
    <t>(773+379)*0,6</t>
  </si>
  <si>
    <t>691,2*1,15 'Přepočtené koeficientem množství</t>
  </si>
  <si>
    <t>-138416438</t>
  </si>
  <si>
    <t>Stabilizace základové spáry zřízením vrstvy z geobuněk z polyetylenu</t>
  </si>
  <si>
    <t>(773+379)*1,15</t>
  </si>
  <si>
    <t>69321043</t>
  </si>
  <si>
    <t>geobuňky z perforovaných pásů HDPE počet buněk 21-30/m2 v 200mm</t>
  </si>
  <si>
    <t>778091261</t>
  </si>
  <si>
    <t>1324,8*1,1 'Přepočtené koeficientem množství</t>
  </si>
  <si>
    <t>213141112</t>
  </si>
  <si>
    <t>Zřízení vrstvy z geotextilie v rovině nebo ve sklonu do 1:5 š přes 3 do 6 m</t>
  </si>
  <si>
    <t>-1590719467</t>
  </si>
  <si>
    <t>Zřízení vrstvy z geotextilie filtrační, separační, odvodňovací, ochranné, výztužné nebo protierozní v rovině nebo ve sklonu do 1:5, šířky přes 3 do 6 m</t>
  </si>
  <si>
    <t>2*(773+379)*1,15</t>
  </si>
  <si>
    <t>69311081</t>
  </si>
  <si>
    <t>geotextilie netkaná separační, ochranná, filtrační, drenážní PES 300g/m2</t>
  </si>
  <si>
    <t>-392179521</t>
  </si>
  <si>
    <t>2649,6*1,1845 'Přepočtené koeficientem množství</t>
  </si>
  <si>
    <t>561071121</t>
  </si>
  <si>
    <t>Zřízení podkladu ze zeminy upravené vápnem, cementem, směsnými pojivy tl přes 400 do 450 mm pl přes 1000 do 5000 m2</t>
  </si>
  <si>
    <t>1097206705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</si>
  <si>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400 do 450 mm</t>
  </si>
  <si>
    <t>(1170+117)*1,15</t>
  </si>
  <si>
    <t>-191649042</t>
  </si>
  <si>
    <t>1480,05*0,053 'Přepočtené koeficientem množství</t>
  </si>
  <si>
    <t>243735103</t>
  </si>
  <si>
    <t>(773+379+117+1170)*1,10</t>
  </si>
  <si>
    <t>-725188163</t>
  </si>
  <si>
    <t>(117+1170)*1,15</t>
  </si>
  <si>
    <t>"do geobuněk" (773+379)*1,15</t>
  </si>
  <si>
    <t>565135121</t>
  </si>
  <si>
    <t>Asfaltový beton vrstva podkladní ACP 16 (obalované kamenivo OKS) tl 50 mm š přes 3 m</t>
  </si>
  <si>
    <t>2007771294</t>
  </si>
  <si>
    <t>(773+379+117+1170)*1,05</t>
  </si>
  <si>
    <t>2082989142</t>
  </si>
  <si>
    <t>Zpevnění krajnic nebo komunikací pro pěší s rozprostřením a zhutněním, po zhutnění štěrkodrtí tl. 100 mm</t>
  </si>
  <si>
    <t>(647,7+647,5+34,4+33,6+121,5+120,7)*0,25</t>
  </si>
  <si>
    <t>1739315462</t>
  </si>
  <si>
    <t>-538425539</t>
  </si>
  <si>
    <t>773+379+117+1170</t>
  </si>
  <si>
    <t>599141111</t>
  </si>
  <si>
    <t>Vyplnění spár mezi silničními dílci živičnou zálivkou</t>
  </si>
  <si>
    <t>-113960065</t>
  </si>
  <si>
    <t>Vyplnění spár mezi silničními dílci jakékoliv tloušťky živičnou zálivkou</t>
  </si>
  <si>
    <t>Dodávka a montáž svislé dopravní značky do velikosti 1 m2</t>
  </si>
  <si>
    <t>-1789495427</t>
  </si>
  <si>
    <t>Dodávka a montáž svislé dopravní značky základní velikosti do 1 m2 objímkami na sloupky nebo konzoly, vč. dodávky veškerého materiálu a zemních prací</t>
  </si>
  <si>
    <t>"C8a" 3</t>
  </si>
  <si>
    <t>"C8b" 3</t>
  </si>
  <si>
    <t>919735112</t>
  </si>
  <si>
    <t>Řezání stávajícího živičného krytu hl přes 50 do 100 mm</t>
  </si>
  <si>
    <t>263447359</t>
  </si>
  <si>
    <t>Řezání stávajícího živičného krytu nebo podkladu hloubky přes 50 do 100 mm</t>
  </si>
  <si>
    <t>"ZÚ" 3,00</t>
  </si>
  <si>
    <t>"sjezd do areálu rybníků" 3,0+3,0</t>
  </si>
  <si>
    <t>921901351</t>
  </si>
  <si>
    <t>Rozebrání úrovňového přejezdu</t>
  </si>
  <si>
    <t>1363459888</t>
  </si>
  <si>
    <t>Rozebrání úrovňového přejezdu s uložením vyzískaného materiálu na vzdálenost do 20 m nebo naložením na dopravní prostředek</t>
  </si>
  <si>
    <t>4,0*7,0</t>
  </si>
  <si>
    <t>981513114</t>
  </si>
  <si>
    <t>Demolice konstrukcí objektů z betonu železového těžkou mechanizací</t>
  </si>
  <si>
    <t>-2083972254</t>
  </si>
  <si>
    <t>Demolice konstrukcí objektů těžkými mechanizačními prostředky konstrukcí ze železobetonu</t>
  </si>
  <si>
    <t>"opěrné zídky" (0,3*1,5*0,5+0,3*1,0*0,5)</t>
  </si>
  <si>
    <t>997221551</t>
  </si>
  <si>
    <t>Vodorovná doprava suti a vybouraných hmot do 1 km</t>
  </si>
  <si>
    <t>745473149</t>
  </si>
  <si>
    <t>Vodorovná doprava suti a vybouraných hmot bez naložení, ale se složením a s hrubým urovnáním, na vzdálenost do 1 km, recyklační centrum Držovice 23 km</t>
  </si>
  <si>
    <t>997221559</t>
  </si>
  <si>
    <t>Příplatek ZKD 1 km u vodorovné dopravy</t>
  </si>
  <si>
    <t>2057469138</t>
  </si>
  <si>
    <t>Příplatek k ceně za každý další i započatý 1 km přes 1 km</t>
  </si>
  <si>
    <t>701,947*22 'Přepočtené koeficientem množství</t>
  </si>
  <si>
    <t>29</t>
  </si>
  <si>
    <t>997221861</t>
  </si>
  <si>
    <t>Poplatek za uložení na recyklační skládce (skládkovné) stavebního odpadu z prostého betonu pod kódem 17 01 01</t>
  </si>
  <si>
    <t>2033318621</t>
  </si>
  <si>
    <t>Poplatek za uložení stavebního odpadu na recyklační skládce (skládkovné) z prostého betonu zatříděného do Katalogu odpadů pod kódem 17 01 01</t>
  </si>
  <si>
    <t>1,148+13,496+0,904</t>
  </si>
  <si>
    <t>Poplatek za uložení na recyklační skládce (skládkovné) stavebního odpadu zeminy a kamení zatříděného do Katalogu odpadů pod kódem 17 05 04</t>
  </si>
  <si>
    <t>1388793391</t>
  </si>
  <si>
    <t>"zemina" 1699,422*1,75</t>
  </si>
  <si>
    <t>"kamenivo" 686,400</t>
  </si>
  <si>
    <t>2003609907</t>
  </si>
  <si>
    <t>Přesun hmot pro komunikace s krytem živičným dopravní vzdálenost do 200 m jakékoliv délky objektu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</si>
  <si>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</si>
  <si>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</si>
  <si>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</si>
  <si>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</si>
  <si>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</si>
  <si>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 - vytyčení stavby a inž. sítí</t>
  </si>
  <si>
    <t>…</t>
  </si>
  <si>
    <t>1024</t>
  </si>
  <si>
    <t>-1855706517</t>
  </si>
  <si>
    <t>Geodetické práce před výstavbou</t>
  </si>
  <si>
    <t>012303000</t>
  </si>
  <si>
    <t>Geodetické práce po výstavbě - zaměření dokončené stavby</t>
  </si>
  <si>
    <t>522276831</t>
  </si>
  <si>
    <t>Geodetické práce po výstavbě</t>
  </si>
  <si>
    <t>013254000</t>
  </si>
  <si>
    <t>Dokumentace skutečného provedení stavby</t>
  </si>
  <si>
    <t>-1578840335</t>
  </si>
  <si>
    <t>VRN3</t>
  </si>
  <si>
    <t>Zařízení staveniště</t>
  </si>
  <si>
    <t>030001000</t>
  </si>
  <si>
    <t>-1114953200</t>
  </si>
  <si>
    <t>034303000</t>
  </si>
  <si>
    <t>Dopravní značení na staveništi</t>
  </si>
  <si>
    <t>-34004426</t>
  </si>
  <si>
    <t>VRN4</t>
  </si>
  <si>
    <t>Inženýrská činnost</t>
  </si>
  <si>
    <t>043103000</t>
  </si>
  <si>
    <t>Zkoušky bez rozlišení</t>
  </si>
  <si>
    <t>-50145166</t>
  </si>
  <si>
    <t>02.02 - Mostní objekt</t>
  </si>
  <si>
    <t>Ing. Dušan Pařil</t>
  </si>
  <si>
    <t>1 - Zemní práce</t>
  </si>
  <si>
    <t>2 - Základy a zvláštní zakládání</t>
  </si>
  <si>
    <t>3 - Svislé a kompletní konstrukce</t>
  </si>
  <si>
    <t>4 - Vodorovné konstrukce</t>
  </si>
  <si>
    <t>5 - Komunikace</t>
  </si>
  <si>
    <t>8 - Trubní vedení</t>
  </si>
  <si>
    <t>91 - Doplňující práce na komunikaci</t>
  </si>
  <si>
    <t>99 - Staveništní přesun hmot</t>
  </si>
  <si>
    <t>711 - Izolace proti vodě</t>
  </si>
  <si>
    <t>767 - Konstrukce zámečnické</t>
  </si>
  <si>
    <t>783 - Nátěry</t>
  </si>
  <si>
    <t>VN - Vedlejší náklady</t>
  </si>
  <si>
    <t>ON - Ostatní náklady</t>
  </si>
  <si>
    <t>115101203R00</t>
  </si>
  <si>
    <t>Čerpání vody do výšky 10 m, přítok 1000-2000 l/min</t>
  </si>
  <si>
    <t>h</t>
  </si>
  <si>
    <t>124203101R00</t>
  </si>
  <si>
    <t>Vykopávky pro koryta vodotečí v hor. 3 do 1000 m3</t>
  </si>
  <si>
    <t>124203109R00</t>
  </si>
  <si>
    <t>Příplatek za lepivost - výkop vodotečí v hor.3</t>
  </si>
  <si>
    <t>123,71406*0,4</t>
  </si>
  <si>
    <t>162201102R00</t>
  </si>
  <si>
    <t>Vodorovné přemístění výkopku z hor.1-4 do 50 m</t>
  </si>
  <si>
    <t xml:space="preserve">Zemina pro zásypy : </t>
  </si>
  <si>
    <t>Začátek provozního součtu</t>
  </si>
  <si>
    <t xml:space="preserve">  opěra č.1 : 33,1-6,7</t>
  </si>
  <si>
    <t xml:space="preserve">  opěra č.1 : 30,9</t>
  </si>
  <si>
    <t>Konec provozního součtu</t>
  </si>
  <si>
    <t>57,3*2</t>
  </si>
  <si>
    <t>162701105R00</t>
  </si>
  <si>
    <t>Vodorovné přemístění výkopku z hor.1-4 do 10000 m</t>
  </si>
  <si>
    <t>162701109R00</t>
  </si>
  <si>
    <t>Příplatek k vod. přemístění hor.1-4 za další 1 km</t>
  </si>
  <si>
    <t>66,41406*5</t>
  </si>
  <si>
    <t>167101102R00</t>
  </si>
  <si>
    <t>Nakládání výkopku z hor.1-4 v množství nad 100 m3</t>
  </si>
  <si>
    <t>172103101R00</t>
  </si>
  <si>
    <t>Zřízení těsnícího jádra, 100% PS</t>
  </si>
  <si>
    <t>174101101R00</t>
  </si>
  <si>
    <t>Zásyp jam, rýh, šachet se zhutněním</t>
  </si>
  <si>
    <t>175101101RT2</t>
  </si>
  <si>
    <t>Obsyp potrubí bez prohození sypaniny s dodáním štěrkopísku frakce 0 - 22 mm</t>
  </si>
  <si>
    <t>199000002R00</t>
  </si>
  <si>
    <t>Poplatek za skládku horniny 1- 4, č. dle katal. odpadů 17 05 04</t>
  </si>
  <si>
    <t>180002R</t>
  </si>
  <si>
    <t>Nepropustná zemina-pořízení</t>
  </si>
  <si>
    <t>12,8*2*1,1</t>
  </si>
  <si>
    <t>583325631R</t>
  </si>
  <si>
    <t>Štěrkodrť 8/22</t>
  </si>
  <si>
    <t xml:space="preserve">  opěra č.1 : 8,9*3,75*2,51/2</t>
  </si>
  <si>
    <t xml:space="preserve">  opěra č.2 : 2,06*1,4/2*7,2</t>
  </si>
  <si>
    <t>52,26802*2,2</t>
  </si>
  <si>
    <t>Základy a zvláštní zakládání</t>
  </si>
  <si>
    <t>273311114R00</t>
  </si>
  <si>
    <t>Beton základ. desek prostý z cem. portlad. C 08/10</t>
  </si>
  <si>
    <t>273361411R00</t>
  </si>
  <si>
    <t>Výztuž základových desek ze svařovaných sítí,mosty</t>
  </si>
  <si>
    <t>274311116R00</t>
  </si>
  <si>
    <t>Beton základ. pasů prostý z cem. portland. C 20/25</t>
  </si>
  <si>
    <t>274321118R00</t>
  </si>
  <si>
    <t>Železobeton zákl. pásů z cem. portladských C 30/37, XC2,XF3</t>
  </si>
  <si>
    <t>274354111R00</t>
  </si>
  <si>
    <t>Bednění základových pasů zřízení</t>
  </si>
  <si>
    <t>274354211R00</t>
  </si>
  <si>
    <t>Bednění základových pasů odstranění</t>
  </si>
  <si>
    <t>274361214R00</t>
  </si>
  <si>
    <t>Výztuž základových pasů do 12 mm z oceli B500B (10 505)</t>
  </si>
  <si>
    <t>279321311R00</t>
  </si>
  <si>
    <t>Železobeton základových zdí C 16/20</t>
  </si>
  <si>
    <t>279351101R00</t>
  </si>
  <si>
    <t>Bednění stěn základových zdí, jednostranné - zřízení</t>
  </si>
  <si>
    <t>(2,5*2+4,5)*2</t>
  </si>
  <si>
    <t>279351102R00</t>
  </si>
  <si>
    <t>Bednění stěn základových zdí, jednostranné - odstranění</t>
  </si>
  <si>
    <t>279361921RT8</t>
  </si>
  <si>
    <t>Výztuž základových zdí ze svařovaných sítí KY 81, drát d 8,0 mm, oko 100 x 100 mm</t>
  </si>
  <si>
    <t>631315411R00</t>
  </si>
  <si>
    <t>Mazanina betonová tl. 12 - 24 cm C 8/10</t>
  </si>
  <si>
    <t>229940010RA0</t>
  </si>
  <si>
    <t>Trubkové mikropiloty D 89, včetně injektáže specifikace dle PD</t>
  </si>
  <si>
    <t>Včetně vyčištění vrtu, dodání a výrobu cementové zálivky, sestavení mikropiloty a veškerých úprav po injektování.</t>
  </si>
  <si>
    <t>2*(10,0*3*2)</t>
  </si>
  <si>
    <t>26132OA0</t>
  </si>
  <si>
    <t>VRTY PRO KOTVENÍ, INJEKTÁŽ A MIKROPILOTY NA POVRCHU TŘ. III D DO 100MM</t>
  </si>
  <si>
    <t>2*(11,5*3*2)</t>
  </si>
  <si>
    <t>334323118R00</t>
  </si>
  <si>
    <t>Opěry z BŽ z cem.portlandských C30/37, XC4,XF2</t>
  </si>
  <si>
    <t>334351111R00</t>
  </si>
  <si>
    <t>Bednění opěr,pilířů a prahů výšky do 20 m, zřízení</t>
  </si>
  <si>
    <t>58</t>
  </si>
  <si>
    <t>334351211R00</t>
  </si>
  <si>
    <t>Bednění opěr,pilířů a prahů v. do 20 m, odstranění</t>
  </si>
  <si>
    <t>60</t>
  </si>
  <si>
    <t>334361314R00</t>
  </si>
  <si>
    <t>Výztuž mostních opěr nad 12 mm z oceli B500B (10 505)</t>
  </si>
  <si>
    <t>62</t>
  </si>
  <si>
    <t>909      R00</t>
  </si>
  <si>
    <t>Hzs-nezmeritelne stavebni prace</t>
  </si>
  <si>
    <t>64</t>
  </si>
  <si>
    <t>Vodorovné konstrukce</t>
  </si>
  <si>
    <t>421321118R00</t>
  </si>
  <si>
    <t>Mostní konstrukce, desky nebo klenby z ŽB, C 35/45 XC4,XF2</t>
  </si>
  <si>
    <t>66</t>
  </si>
  <si>
    <t>14,81*0,6</t>
  </si>
  <si>
    <t>421351111R00</t>
  </si>
  <si>
    <t>Bednění konstrukcí deskových, bez náběhu - zřízení</t>
  </si>
  <si>
    <t>68</t>
  </si>
  <si>
    <t>14,81*3,14+14,81*0,21*2+1,05*2</t>
  </si>
  <si>
    <t>421351211R00</t>
  </si>
  <si>
    <t>Bednění konstrukcí deskových - odstranění</t>
  </si>
  <si>
    <t>70</t>
  </si>
  <si>
    <t>421361114R00</t>
  </si>
  <si>
    <t>Výztuž mostních desek ŽB,PřB ,ocel 10505(R)</t>
  </si>
  <si>
    <t>72</t>
  </si>
  <si>
    <t>428991223R00</t>
  </si>
  <si>
    <t>Osazení ložisek mostů mont. z dílů do 600 kg</t>
  </si>
  <si>
    <t>74</t>
  </si>
  <si>
    <t>299191RR0</t>
  </si>
  <si>
    <t>Elastický mostní závěr</t>
  </si>
  <si>
    <t>76</t>
  </si>
  <si>
    <t>299192RR0</t>
  </si>
  <si>
    <t>Nerez desky-mostní závěr, dodávka a montáž</t>
  </si>
  <si>
    <t>78</t>
  </si>
  <si>
    <t>299293RR0</t>
  </si>
  <si>
    <t>Ložiska - materiál</t>
  </si>
  <si>
    <t>80</t>
  </si>
  <si>
    <t>Komunikace</t>
  </si>
  <si>
    <t>589651102R00</t>
  </si>
  <si>
    <t>82</t>
  </si>
  <si>
    <t>3,05*14,81+14,81*0,2*2</t>
  </si>
  <si>
    <t>589651111R00</t>
  </si>
  <si>
    <t>Kryt  polyuretanový CONIPUR SP</t>
  </si>
  <si>
    <t>84</t>
  </si>
  <si>
    <t>597101030RA0</t>
  </si>
  <si>
    <t>Žlab odvodňovací polymerbeton, zatížení C250 kN</t>
  </si>
  <si>
    <t>86</t>
  </si>
  <si>
    <t>594511111RT2</t>
  </si>
  <si>
    <t>Dlažba z lomového kamene,lože z C 30/37 tl.150mm tloušťky 200 mm, tř. 1, včetně dodávky kamene</t>
  </si>
  <si>
    <t>88</t>
  </si>
  <si>
    <t>871318111R00</t>
  </si>
  <si>
    <t>Kladení drenážního potrubí z plastických hmot</t>
  </si>
  <si>
    <t>90</t>
  </si>
  <si>
    <t>7,0+7,0</t>
  </si>
  <si>
    <t>871443121R00</t>
  </si>
  <si>
    <t>Montáž trub z plastu, gumový kroužek, DN 1000</t>
  </si>
  <si>
    <t>92</t>
  </si>
  <si>
    <t>28611225.AR</t>
  </si>
  <si>
    <t>Trubka PVC drenážní flexibilní d 160 mm</t>
  </si>
  <si>
    <t>94</t>
  </si>
  <si>
    <t>14,0*1,1</t>
  </si>
  <si>
    <t>2861333Rš</t>
  </si>
  <si>
    <t>Roura šachtová kanalizační DN 1000  opakovaně použitelná</t>
  </si>
  <si>
    <t>96</t>
  </si>
  <si>
    <t>91</t>
  </si>
  <si>
    <t>Doplňující práce na komunikaci</t>
  </si>
  <si>
    <t>917862111RT7</t>
  </si>
  <si>
    <t>Osazení stojat. obrub.bet. s opěrou,lože z C 30/37 XF4 včetně obrubníku ABO 2 - 15 100/15/25</t>
  </si>
  <si>
    <t>98</t>
  </si>
  <si>
    <t>12,0*4</t>
  </si>
  <si>
    <t>100</t>
  </si>
  <si>
    <t>99</t>
  </si>
  <si>
    <t>Staveništní přesun hmot</t>
  </si>
  <si>
    <t>998214111R00</t>
  </si>
  <si>
    <t>Přesun hmot, mosty montované, výšky do 20 m</t>
  </si>
  <si>
    <t>102</t>
  </si>
  <si>
    <t>711</t>
  </si>
  <si>
    <t>Izolace proti vodě</t>
  </si>
  <si>
    <t>711111132RZ2</t>
  </si>
  <si>
    <t>Provedení izolace proti vlhkosti na ploše vodorovné, 2x nátěrem modifikovaným asfaltovým lakem včetně dodávky modifikovaného asfaltového laku</t>
  </si>
  <si>
    <t>104</t>
  </si>
  <si>
    <t>711112001RZ1</t>
  </si>
  <si>
    <t>Provedení izolace proti vlhkosti  1x asfaltovým penetračním nátěr včetně dodávky asfaltového laku</t>
  </si>
  <si>
    <t>106</t>
  </si>
  <si>
    <t>711142559RY1</t>
  </si>
  <si>
    <t>108</t>
  </si>
  <si>
    <t>711191272RT2</t>
  </si>
  <si>
    <t>Izolace proti zem.vlhkosti,ochran.textilie včetně dodávky textílie , 300 g/m2</t>
  </si>
  <si>
    <t>110</t>
  </si>
  <si>
    <t>998711102R00</t>
  </si>
  <si>
    <t>Přesun hmot pro izolace proti vodě, výšky do 12 m</t>
  </si>
  <si>
    <t>112</t>
  </si>
  <si>
    <t>767</t>
  </si>
  <si>
    <t>Konstrukce zámečnické</t>
  </si>
  <si>
    <t>57</t>
  </si>
  <si>
    <t>767995104R00</t>
  </si>
  <si>
    <t>Výroba a montáž kov. atypických konstr. do 50 kg, specifikace dle PD vč.povrchové úpravy pozink+nátěr do prostředí C4</t>
  </si>
  <si>
    <t>114</t>
  </si>
  <si>
    <t>767995106R00</t>
  </si>
  <si>
    <t>Výroba a montáž kov. atypických konstr. do 250 kg - mostovka specifikace dle PD</t>
  </si>
  <si>
    <t>116</t>
  </si>
  <si>
    <t>59</t>
  </si>
  <si>
    <t>9439550Rx</t>
  </si>
  <si>
    <t>Podepření skruží vč.vyrovnání podkladu montáž, demontáž, doprava</t>
  </si>
  <si>
    <t>soubor</t>
  </si>
  <si>
    <t>118</t>
  </si>
  <si>
    <t>900      RT1</t>
  </si>
  <si>
    <t>HZS - doplňující práce</t>
  </si>
  <si>
    <t>120</t>
  </si>
  <si>
    <t>61</t>
  </si>
  <si>
    <t>132350rR</t>
  </si>
  <si>
    <t>Materiál - mostní zábradlí v.1,1m specifikace dle PD</t>
  </si>
  <si>
    <t>122</t>
  </si>
  <si>
    <t>1,85*1,05</t>
  </si>
  <si>
    <t>142355rR</t>
  </si>
  <si>
    <t>Materiál - mostovka dle výpisu OK</t>
  </si>
  <si>
    <t>124</t>
  </si>
  <si>
    <t>4,64958*1,05</t>
  </si>
  <si>
    <t>63</t>
  </si>
  <si>
    <t>998767102R00</t>
  </si>
  <si>
    <t>Přesun hmot pro zámečnické konstr., výšky do 12 m</t>
  </si>
  <si>
    <t>126</t>
  </si>
  <si>
    <t>171156461200R</t>
  </si>
  <si>
    <t>Jeřáb automobilní Tatra 815 AD 28</t>
  </si>
  <si>
    <t>Sh</t>
  </si>
  <si>
    <t>128</t>
  </si>
  <si>
    <t>783</t>
  </si>
  <si>
    <t>Nátěry</t>
  </si>
  <si>
    <t>65</t>
  </si>
  <si>
    <t>783125131RT3</t>
  </si>
  <si>
    <t>Nátěr mostovky zinkovou barvou do prostředí C4</t>
  </si>
  <si>
    <t>130</t>
  </si>
  <si>
    <t>1,95*14,85*2</t>
  </si>
  <si>
    <t>VN</t>
  </si>
  <si>
    <t>Vedlejší náklady</t>
  </si>
  <si>
    <t>00511 R</t>
  </si>
  <si>
    <t>Geodetické práce</t>
  </si>
  <si>
    <t>Soubor</t>
  </si>
  <si>
    <t>132</t>
  </si>
  <si>
    <t>67</t>
  </si>
  <si>
    <t>005121 R</t>
  </si>
  <si>
    <t>134</t>
  </si>
  <si>
    <t>ON</t>
  </si>
  <si>
    <t>Ostatní náklady</t>
  </si>
  <si>
    <t>005261030R</t>
  </si>
  <si>
    <t>Rezerva rozpočtu</t>
  </si>
  <si>
    <t>136</t>
  </si>
  <si>
    <t>03 - úsek L - Pod Kozákem</t>
  </si>
  <si>
    <t>-1043902462</t>
  </si>
  <si>
    <t>"A19" 2</t>
  </si>
  <si>
    <t>"IS21c" 2</t>
  </si>
  <si>
    <t>203,5</t>
  </si>
  <si>
    <t>plocha_stezky</t>
  </si>
  <si>
    <t>zpevněná plocha stezky</t>
  </si>
  <si>
    <t>797,2</t>
  </si>
  <si>
    <t>260,1</t>
  </si>
  <si>
    <t>12,2</t>
  </si>
  <si>
    <t>04 - cyklostezka Maleny</t>
  </si>
  <si>
    <t>113107341</t>
  </si>
  <si>
    <t>Odstranění podkladu živičného tl 50 mm strojně pl do 50 m2</t>
  </si>
  <si>
    <t>52282843</t>
  </si>
  <si>
    <t>Odstranění podkladů nebo krytů strojně plochy jednotlivě do 50 m2 s přemístěním hmot na skládku na vzdálenost do 3 m nebo s naložením na dopravní prostředek živičných, o tl. vrstvy do 50 mm</t>
  </si>
  <si>
    <t>"napojení na sil. III/37349" 16,25*0,5</t>
  </si>
  <si>
    <t>-2086229226</t>
  </si>
  <si>
    <t>-1751700109</t>
  </si>
  <si>
    <t>365083736</t>
  </si>
  <si>
    <t>165,29*17 'Přepočtené koeficientem množství</t>
  </si>
  <si>
    <t>1515271290</t>
  </si>
  <si>
    <t>"násypy a zásypy" 12,2</t>
  </si>
  <si>
    <t>-271966068</t>
  </si>
  <si>
    <t>-35630507</t>
  </si>
  <si>
    <t>260,1*0,03 'Přepočtené koeficientem množství</t>
  </si>
  <si>
    <t>593819344</t>
  </si>
  <si>
    <t>plocha_stezky*1,25</t>
  </si>
  <si>
    <t>-1216279674</t>
  </si>
  <si>
    <t>1435839165</t>
  </si>
  <si>
    <t>0,25*(80,9+77,5+182,7+184,4)</t>
  </si>
  <si>
    <t>522062770</t>
  </si>
  <si>
    <t>450565414</t>
  </si>
  <si>
    <t>plocha_stezky*1,1</t>
  </si>
  <si>
    <t>-81000015</t>
  </si>
  <si>
    <t>114371322</t>
  </si>
  <si>
    <t>plocha_stezky*1,2</t>
  </si>
  <si>
    <t>564871116</t>
  </si>
  <si>
    <t>Podklad ze štěrkodrtě ŠD plochy přes 100 m2 tl. 300 mm</t>
  </si>
  <si>
    <t>-2116021441</t>
  </si>
  <si>
    <t>Podklad ze štěrkodrti ŠD s rozprostřením a zhutněním plochy přes 100 m2, po zhutnění tl. 300 mm</t>
  </si>
  <si>
    <t>"sanace části trasy" 401,1*1,25</t>
  </si>
  <si>
    <t>869121935</t>
  </si>
  <si>
    <t>Vyplnění spár mezi silničními dílci jakékoliv tloušťky  živičnou zálivkou</t>
  </si>
  <si>
    <t>"napojení na sil. III/37349" 16,25+0,5+0,5</t>
  </si>
  <si>
    <t>912211111</t>
  </si>
  <si>
    <t>Montáž směrového sloupku silničního plastového prosté uložení bez betonového základu</t>
  </si>
  <si>
    <t>-210328941</t>
  </si>
  <si>
    <t>Montáž směrového sloupku  plastového s odrazkou prostým uložením bez betonového základu silničního</t>
  </si>
  <si>
    <t>40445158</t>
  </si>
  <si>
    <t>sloupek směrový silniční plastový 1,2m červený - Z11g</t>
  </si>
  <si>
    <t>1188015717</t>
  </si>
  <si>
    <t>sloupek směrový silniční plastový 1,2m</t>
  </si>
  <si>
    <t>834351709</t>
  </si>
  <si>
    <t>"E13" 2</t>
  </si>
  <si>
    <t>"P6" 2</t>
  </si>
  <si>
    <t>"IP10a + E3a" 1+1</t>
  </si>
  <si>
    <t>-1559247737</t>
  </si>
  <si>
    <t>"V2a 1/3/125" 52,2+183,6</t>
  </si>
  <si>
    <t>1691841034</t>
  </si>
  <si>
    <t>919735111</t>
  </si>
  <si>
    <t>Řezání stávajícího živičného krytu hl do 50 mm</t>
  </si>
  <si>
    <t>-886943524</t>
  </si>
  <si>
    <t>Řezání stávajícího živičného krytu nebo podkladu  hloubky do 50 mm</t>
  </si>
  <si>
    <t>550571229</t>
  </si>
  <si>
    <t>"V2a 1/3/125" (52,2+183,6)*0,5</t>
  </si>
  <si>
    <t>-105967423</t>
  </si>
  <si>
    <t>Vodorovná doprava suti a vybouraných bez naložení, ale se složením a s hrubým urovnáním, na vzdálenost do 1 km - recyklační centrum Prostějov, 27 km</t>
  </si>
  <si>
    <t>Příplatek ZKD 1 km u vodorovné dopravy suti ze sypkých materiálů</t>
  </si>
  <si>
    <t>-14811242</t>
  </si>
  <si>
    <t>Vodorovná doprava suti a vybouraných hmot bez naložení, ale se složením a s hrubým urovnáním Příplatek k ceně za každý další i započatý 1 km přes 1 km</t>
  </si>
  <si>
    <t>3,154*26 'Přepočtené koeficientem množství</t>
  </si>
  <si>
    <t>322331902</t>
  </si>
  <si>
    <t>165,29*1,75 'Přepočtené koeficientem množství</t>
  </si>
  <si>
    <t>997221875</t>
  </si>
  <si>
    <t>Poplatek za uložení stavebního odpadu na recyklační skládce (skládkovné) asfaltového bez obsahu dehtu zatříděného do Katalogu odpadů pod kódem 17 03 02</t>
  </si>
  <si>
    <t>-1904227007</t>
  </si>
  <si>
    <t>-1337492917</t>
  </si>
  <si>
    <t>94,8</t>
  </si>
  <si>
    <t>126,4</t>
  </si>
  <si>
    <t>31,1</t>
  </si>
  <si>
    <t>0,746</t>
  </si>
  <si>
    <t>05 - úsek K - lávka Stražisko</t>
  </si>
  <si>
    <t>05.01 - Zpevněné plochy</t>
  </si>
  <si>
    <t>-1831168420</t>
  </si>
  <si>
    <t>"napojení na sil. III/37349" 17,0*0,5</t>
  </si>
  <si>
    <t>1668821188</t>
  </si>
  <si>
    <t>126,4*0,6*1,25</t>
  </si>
  <si>
    <t>658219797</t>
  </si>
  <si>
    <t>-1565674021</t>
  </si>
  <si>
    <t>90,944*17 'Přepočtené koeficientem množství</t>
  </si>
  <si>
    <t>-214270778</t>
  </si>
  <si>
    <t>"zásypy" (8,9+7,6+10,7+17,6+17,4)*0,012</t>
  </si>
  <si>
    <t>1116858753</t>
  </si>
  <si>
    <t>774259931</t>
  </si>
  <si>
    <t>31,1*0,03 'Přepočtené koeficientem množství</t>
  </si>
  <si>
    <t>1756827048</t>
  </si>
  <si>
    <t>1184280097</t>
  </si>
  <si>
    <t>(8,9+7,6+10,7+17,6+17,4)*0,5</t>
  </si>
  <si>
    <t>338337754</t>
  </si>
  <si>
    <t>74,0+52,4</t>
  </si>
  <si>
    <t>-1792707683</t>
  </si>
  <si>
    <t>960692978</t>
  </si>
  <si>
    <t>564861011</t>
  </si>
  <si>
    <t>Podklad ze štěrkodrtě ŠD plochy do 100 m2 tl 200 mm</t>
  </si>
  <si>
    <t>749623414</t>
  </si>
  <si>
    <t>Podklad ze štěrkodrti ŠD s rozprostřením a zhutněním plochy jednotlivě do 100 m2, po zhutnění tl. 200 mm</t>
  </si>
  <si>
    <t>"konstrukční vrstva" plocha_stezky*1,2</t>
  </si>
  <si>
    <t>"2 vrstvy á 200 mm"</t>
  </si>
  <si>
    <t>"sanace části trasy" 2*(plocha_stezky*1,25)</t>
  </si>
  <si>
    <t>1118900107</t>
  </si>
  <si>
    <t>0,25*(8,9+7,6+10,7+17,6+17,4)</t>
  </si>
  <si>
    <t>2121621577</t>
  </si>
  <si>
    <t>"napojení na sil. III/37349" 17,0+0,5+0,5</t>
  </si>
  <si>
    <t>-1346692273</t>
  </si>
  <si>
    <t>-123747924</t>
  </si>
  <si>
    <t>"V2a 1/3/125" 32,0</t>
  </si>
  <si>
    <t>-477893792</t>
  </si>
  <si>
    <t>"V2a 1/3/125" 32</t>
  </si>
  <si>
    <t>209630924</t>
  </si>
  <si>
    <t>-891282412</t>
  </si>
  <si>
    <t>"V2a 1/3/125" 32,0*0,5</t>
  </si>
  <si>
    <t>2075581613</t>
  </si>
  <si>
    <t>745050214</t>
  </si>
  <si>
    <t>1,153*26 'Přepočtené koeficientem množství</t>
  </si>
  <si>
    <t>1751147277</t>
  </si>
  <si>
    <t>90,944*1,75 'Přepočtené koeficientem množství</t>
  </si>
  <si>
    <t>477805513</t>
  </si>
  <si>
    <t>-591721147</t>
  </si>
  <si>
    <t>05.02 - Lávka</t>
  </si>
  <si>
    <t xml:space="preserve">D1 - </t>
  </si>
  <si>
    <t xml:space="preserve">    2 - Základy a zvláštní zakládání</t>
  </si>
  <si>
    <t xml:space="preserve">    4 - Vodorovné konstrukce</t>
  </si>
  <si>
    <t xml:space="preserve">    5 - Komunikace</t>
  </si>
  <si>
    <t xml:space="preserve">    62 - Úpravy povrchů vnější</t>
  </si>
  <si>
    <t xml:space="preserve">    91 - Doplňující práce na komunikaci</t>
  </si>
  <si>
    <t xml:space="preserve">    99 - Staveništní přesun hmot</t>
  </si>
  <si>
    <t xml:space="preserve">    ON - Ostatní náklady</t>
  </si>
  <si>
    <t xml:space="preserve">    711 - Izolace proti vodě</t>
  </si>
  <si>
    <t xml:space="preserve">    767 - Konstrukce zámečnické</t>
  </si>
  <si>
    <t>D1</t>
  </si>
  <si>
    <t>-2123423859</t>
  </si>
  <si>
    <t>1451380730</t>
  </si>
  <si>
    <t>-717350129</t>
  </si>
  <si>
    <t>114,0021505*0,4</t>
  </si>
  <si>
    <t>1688320949</t>
  </si>
  <si>
    <t>1271823017</t>
  </si>
  <si>
    <t>-1594643672</t>
  </si>
  <si>
    <t>94,39215*8</t>
  </si>
  <si>
    <t>704161150</t>
  </si>
  <si>
    <t>468199160</t>
  </si>
  <si>
    <t>1211049395</t>
  </si>
  <si>
    <t>1627996665</t>
  </si>
  <si>
    <t>760472039</t>
  </si>
  <si>
    <t>45,0+9,0</t>
  </si>
  <si>
    <t>1667289557</t>
  </si>
  <si>
    <t>583318004R</t>
  </si>
  <si>
    <t>Kamenivo těžené frakce  16/32 Jihomor. kraj</t>
  </si>
  <si>
    <t>440912077</t>
  </si>
  <si>
    <t xml:space="preserve">  OP 1 : 6,52*0,6*1,61+1,61*1,61/2*9,7</t>
  </si>
  <si>
    <t xml:space="preserve">  OP 2 : 0,6*1,71*6,43+1,71*1,71/2*8,15</t>
  </si>
  <si>
    <t>37,38289*2,2</t>
  </si>
  <si>
    <t>1183697641</t>
  </si>
  <si>
    <t>274313811R00</t>
  </si>
  <si>
    <t>Beton základových pasů prostý C 30/37,XF3,XC4</t>
  </si>
  <si>
    <t>337136934</t>
  </si>
  <si>
    <t>20,0*0,5*0,8+21,0*0,5*0,8</t>
  </si>
  <si>
    <t>275311117R00</t>
  </si>
  <si>
    <t>Beton základ. patek prostý z cem. portlad. C 25/30</t>
  </si>
  <si>
    <t>-244182058</t>
  </si>
  <si>
    <t>0,2*12</t>
  </si>
  <si>
    <t>Opěry z BŽ z cem.portlandských C30/37</t>
  </si>
  <si>
    <t>384288955</t>
  </si>
  <si>
    <t>-699030232</t>
  </si>
  <si>
    <t>-1914141323</t>
  </si>
  <si>
    <t>Výztuž mostních opěr nad 12 mm z oceli 10 505(R)</t>
  </si>
  <si>
    <t>-401522868</t>
  </si>
  <si>
    <t>348171111R00</t>
  </si>
  <si>
    <t>Osazení ocelového zábradlí na mostě do 100 kg/m</t>
  </si>
  <si>
    <t>3983992</t>
  </si>
  <si>
    <t>12,0</t>
  </si>
  <si>
    <t>-1878028026</t>
  </si>
  <si>
    <t>134827RR</t>
  </si>
  <si>
    <t>1951757458</t>
  </si>
  <si>
    <t>-490711859</t>
  </si>
  <si>
    <t>0,5*12,75</t>
  </si>
  <si>
    <t>896716956</t>
  </si>
  <si>
    <t>3,29*12,75+3,29*0,37*2</t>
  </si>
  <si>
    <t>-141756076</t>
  </si>
  <si>
    <t>763423294</t>
  </si>
  <si>
    <t>-781381551</t>
  </si>
  <si>
    <t>93199RR0</t>
  </si>
  <si>
    <t>-1101354795</t>
  </si>
  <si>
    <t>0,04*3,3*2+0,4*3,3*2</t>
  </si>
  <si>
    <t>-1388920490</t>
  </si>
  <si>
    <t>3,5*12,75</t>
  </si>
  <si>
    <t>-1816257521</t>
  </si>
  <si>
    <t>Dlažba z lomového kamene,lože z C -/7,5 do 5 cm tloušťky 200 mm, tř. 1, včetně dodávky kamene</t>
  </si>
  <si>
    <t>2121838906</t>
  </si>
  <si>
    <t>1276856249</t>
  </si>
  <si>
    <t>631315621RM1</t>
  </si>
  <si>
    <t>Mazanina betonová tl. 12 - 24 cm C 20/25, XF3 z betonu prostého</t>
  </si>
  <si>
    <t>190805273</t>
  </si>
  <si>
    <t>631319185R00</t>
  </si>
  <si>
    <t>Příplatek za sklon mazaniny</t>
  </si>
  <si>
    <t>-17477936</t>
  </si>
  <si>
    <t>965048515R00</t>
  </si>
  <si>
    <t>Broušení betonových povrchů do tl. 5 mm</t>
  </si>
  <si>
    <t>1001418268</t>
  </si>
  <si>
    <t>Úpravy povrchů vnější</t>
  </si>
  <si>
    <t>622211111R00</t>
  </si>
  <si>
    <t>Čištění povrchů opěr, pilířů, křídel</t>
  </si>
  <si>
    <t>-1159554119</t>
  </si>
  <si>
    <t>627452101RT3</t>
  </si>
  <si>
    <t>Spárování maltou MCs zapuštěné rovné, zdí z kamene spárovací maltou</t>
  </si>
  <si>
    <t>254911456</t>
  </si>
  <si>
    <t>632477125R00</t>
  </si>
  <si>
    <t>Reprofilace polymercementovou maltou, tl. do 20 mm + penetrace</t>
  </si>
  <si>
    <t>691591928</t>
  </si>
  <si>
    <t>-324922827</t>
  </si>
  <si>
    <t>31,0*1,1</t>
  </si>
  <si>
    <t>28613337R</t>
  </si>
  <si>
    <t>-1043206920</t>
  </si>
  <si>
    <t>90/6*1,1</t>
  </si>
  <si>
    <t>1533261882</t>
  </si>
  <si>
    <t>-575745806</t>
  </si>
  <si>
    <t>30*3</t>
  </si>
  <si>
    <t>909      R00.1</t>
  </si>
  <si>
    <t>30915129</t>
  </si>
  <si>
    <t>-1483826236</t>
  </si>
  <si>
    <t>-1122160621</t>
  </si>
  <si>
    <t>2117336232</t>
  </si>
  <si>
    <t>711111001RZ1</t>
  </si>
  <si>
    <t>Izolace proti vlhkosti vodor. nátěr ALP za studena 1x nátěr - včetně dodávky penetračního laku</t>
  </si>
  <si>
    <t>-1401482450</t>
  </si>
  <si>
    <t>614086750</t>
  </si>
  <si>
    <t>Izolace proti zem.vlhkosti,ochran.textilie,svislá včetně dodávky textílie , 300 g/m2</t>
  </si>
  <si>
    <t>-1507890363</t>
  </si>
  <si>
    <t>-2048626045</t>
  </si>
  <si>
    <t>-1938329904</t>
  </si>
  <si>
    <t>1341186173</t>
  </si>
  <si>
    <t>6,443953*1,05</t>
  </si>
  <si>
    <t>-970971118</t>
  </si>
  <si>
    <t>767900090RAC</t>
  </si>
  <si>
    <t>Demontáž atypických ocelových konstrukcí 100 - 250 kg/kus, vč.likvidace</t>
  </si>
  <si>
    <t>-1510728482</t>
  </si>
  <si>
    <t>767995105R00</t>
  </si>
  <si>
    <t>Výroba a montáž kov. atypických konstr. do 100 kg vč.povrchové úpravy dle PD</t>
  </si>
  <si>
    <t>672982769</t>
  </si>
  <si>
    <t>Výroba a montáž kov. atypických konstr. do 250 kg vč.povrchové úpravy žárovým pozinkem</t>
  </si>
  <si>
    <t>-873678875</t>
  </si>
  <si>
    <t>HZS - doplňující práce při demontáži</t>
  </si>
  <si>
    <t>117268966</t>
  </si>
  <si>
    <t>-23624334</t>
  </si>
  <si>
    <t>78,5</t>
  </si>
  <si>
    <t>2352</t>
  </si>
  <si>
    <t>plocha</t>
  </si>
  <si>
    <t>zpevněná plocha</t>
  </si>
  <si>
    <t>1723,3</t>
  </si>
  <si>
    <t>680,3</t>
  </si>
  <si>
    <t>169,8</t>
  </si>
  <si>
    <t>07 - úsek I - účelová komunikaces Stražisko</t>
  </si>
  <si>
    <t>-1079363506</t>
  </si>
  <si>
    <t>705,6/0,3</t>
  </si>
  <si>
    <t>122251104</t>
  </si>
  <si>
    <t>Odkopávky a prokopávky nezapažené v hornině třídy těžitelnosti I skupiny 3 objem do 500 m3 strojně</t>
  </si>
  <si>
    <t>-822854367</t>
  </si>
  <si>
    <t>Odkopávky a prokopávky nezapažené strojně v hornině třídy těžitelnosti I skupiny 3 přes 100 do 500 m3</t>
  </si>
  <si>
    <t>-1420772246</t>
  </si>
  <si>
    <t>-odkopávka</t>
  </si>
  <si>
    <t>ornice*0,3</t>
  </si>
  <si>
    <t>10364100</t>
  </si>
  <si>
    <t>zemina pro terénní úpravy - tříděná</t>
  </si>
  <si>
    <t>1621995483</t>
  </si>
  <si>
    <t>91,3*1,75</t>
  </si>
  <si>
    <t>-586444493</t>
  </si>
  <si>
    <t>728,87*17 'Přepočtené koeficientem množství</t>
  </si>
  <si>
    <t>-463814483</t>
  </si>
  <si>
    <t>"násypy a zásypy" 169,8</t>
  </si>
  <si>
    <t>-1837346160</t>
  </si>
  <si>
    <t>1799404454</t>
  </si>
  <si>
    <t>680,3*0,03 'Přepočtené koeficientem množství</t>
  </si>
  <si>
    <t>-786492263</t>
  </si>
  <si>
    <t>plocha*1,25</t>
  </si>
  <si>
    <t>-1996386252</t>
  </si>
  <si>
    <t>796762596</t>
  </si>
  <si>
    <t>0,25*(575+573,9)</t>
  </si>
  <si>
    <t>-1135460404</t>
  </si>
  <si>
    <t>714221147</t>
  </si>
  <si>
    <t>plocha*1,1</t>
  </si>
  <si>
    <t>-1460354624</t>
  </si>
  <si>
    <t>-359283930</t>
  </si>
  <si>
    <t>1120006667</t>
  </si>
  <si>
    <t>plocha *1,25</t>
  </si>
  <si>
    <t>267451037</t>
  </si>
  <si>
    <t>2154,125*0,053 'Přepočtené koeficientem množství</t>
  </si>
  <si>
    <t>-614086974</t>
  </si>
  <si>
    <t>"IZ9a" 2</t>
  </si>
  <si>
    <t>"IZ9b" 2</t>
  </si>
  <si>
    <t>593763823</t>
  </si>
  <si>
    <t>1687008863</t>
  </si>
  <si>
    <t>411,4</t>
  </si>
  <si>
    <t>1686,5</t>
  </si>
  <si>
    <t>865,3</t>
  </si>
  <si>
    <t>úsek_H1</t>
  </si>
  <si>
    <t>plocha úseku H1</t>
  </si>
  <si>
    <t>574,3</t>
  </si>
  <si>
    <t>úsek_H2</t>
  </si>
  <si>
    <t>plocha úseku H2</t>
  </si>
  <si>
    <t>1219,7</t>
  </si>
  <si>
    <t>úsek_H3</t>
  </si>
  <si>
    <t>plocha úseku H3</t>
  </si>
  <si>
    <t>1498,1</t>
  </si>
  <si>
    <t>259,6</t>
  </si>
  <si>
    <t>08 - úsek H - cyklostezka Ptenský Dvorek</t>
  </si>
  <si>
    <t>-2010927228</t>
  </si>
  <si>
    <t>"napojení na sil. III/37349" 17,35*0,5</t>
  </si>
  <si>
    <t>1502955845</t>
  </si>
  <si>
    <t>"úsek N1" 0,0</t>
  </si>
  <si>
    <t>"úsek N2" 337,3/0,2</t>
  </si>
  <si>
    <t>"úsek N3" 0,0</t>
  </si>
  <si>
    <t>-1328022299</t>
  </si>
  <si>
    <t>"úsek H1" 72,2</t>
  </si>
  <si>
    <t>"úsek H2" 1,2</t>
  </si>
  <si>
    <t>"úsek H3" 330,8</t>
  </si>
  <si>
    <t>"propustek" 7,2</t>
  </si>
  <si>
    <t>-2032989156</t>
  </si>
  <si>
    <t>-530869300</t>
  </si>
  <si>
    <t>402,57*17 'Přepočtené koeficientem množství</t>
  </si>
  <si>
    <t>1167460121</t>
  </si>
  <si>
    <t>"úsek H1" 14,4</t>
  </si>
  <si>
    <t>"úsek H2" 225,8</t>
  </si>
  <si>
    <t>"úsek H3" 19,4</t>
  </si>
  <si>
    <t>-1226762433</t>
  </si>
  <si>
    <t>697280337</t>
  </si>
  <si>
    <t>865,3*0,03 'Přepočtené koeficientem množství</t>
  </si>
  <si>
    <t>-1216926216</t>
  </si>
  <si>
    <t>3292,1*1,25 'Přepočtené koeficientem množství</t>
  </si>
  <si>
    <t>-1509254788</t>
  </si>
  <si>
    <t>"úsek H1" 212,5</t>
  </si>
  <si>
    <t>"úsek H2" 271,9</t>
  </si>
  <si>
    <t>"úsek H3" 380,9</t>
  </si>
  <si>
    <t>-1686377372</t>
  </si>
  <si>
    <t>"úsek N1" 0,25*(192,1+194,5)</t>
  </si>
  <si>
    <t>"úsek N2" 0,25*(484,4+487,1)</t>
  </si>
  <si>
    <t>"úsek N3" 0,25*(440,6+445,8)</t>
  </si>
  <si>
    <t>409340339</t>
  </si>
  <si>
    <t>"úsek H1" 574,3</t>
  </si>
  <si>
    <t>"úsek H2" 1219,7</t>
  </si>
  <si>
    <t>"úsek H3" 1498,1</t>
  </si>
  <si>
    <t>-1291445218</t>
  </si>
  <si>
    <t>3300,775*1,1 'Přepočtené koeficientem množství</t>
  </si>
  <si>
    <t>-53690053</t>
  </si>
  <si>
    <t>3292,1*1,1 'Přepočtené koeficientem množství</t>
  </si>
  <si>
    <t>-596683702</t>
  </si>
  <si>
    <t>-964826941</t>
  </si>
  <si>
    <t>úsek_H2 *1,25</t>
  </si>
  <si>
    <t>-1254977123</t>
  </si>
  <si>
    <t>1524,625*0,053 'Přepočtené koeficientem množství</t>
  </si>
  <si>
    <t>751882827</t>
  </si>
  <si>
    <t>"napojení na sil. III/37349" 17,35+0,5+0,5</t>
  </si>
  <si>
    <t>821491111</t>
  </si>
  <si>
    <t>Montáž potrubí z trub ŽB s polodrážkou (přímých) a integrovaným pryžovým těsněním otevřený výkop sklon do 20 % DN 1000</t>
  </si>
  <si>
    <t>-1346588297</t>
  </si>
  <si>
    <t>Montáž potrubí z trub železobetonových (přímých) s polodrážkou v otevřeném výkopu ve sklonu do 20 % s integrovaným pryžovým těsněním DN 1000</t>
  </si>
  <si>
    <t>59223015</t>
  </si>
  <si>
    <t>trouba betonová hrdlová DN 1000</t>
  </si>
  <si>
    <t>542627545</t>
  </si>
  <si>
    <t>2,5*1,01 'Přepočtené koeficientem množství</t>
  </si>
  <si>
    <t>973510599</t>
  </si>
  <si>
    <t>"prodloužení propustku DN 1000" 6</t>
  </si>
  <si>
    <t>-627731457</t>
  </si>
  <si>
    <t>-1253527596</t>
  </si>
  <si>
    <t>-1195220133</t>
  </si>
  <si>
    <t>"úsek H1"</t>
  </si>
  <si>
    <t>"IP10a+E3a" 1+1</t>
  </si>
  <si>
    <t>"úsek H2"</t>
  </si>
  <si>
    <t>"IZ9a" 1</t>
  </si>
  <si>
    <t>"IZ9b" 1</t>
  </si>
  <si>
    <t>"úsek H3"</t>
  </si>
  <si>
    <t>-1461685789</t>
  </si>
  <si>
    <t>"úsek H1" 190,0</t>
  </si>
  <si>
    <t>"úsek H2" 487,7</t>
  </si>
  <si>
    <t>764697486</t>
  </si>
  <si>
    <t>"úsek N1" 1*0,4</t>
  </si>
  <si>
    <t>698874474</t>
  </si>
  <si>
    <t>-1352843151</t>
  </si>
  <si>
    <t>Čelo propustku z betonu prostého pro propustek z trub DN 1000</t>
  </si>
  <si>
    <t>-1469126005</t>
  </si>
  <si>
    <t>Čelo propustku  včetně římsy z betonu prostého bez zvláštních nároků na prostředí, pro propustek z trub DN 1000 mm</t>
  </si>
  <si>
    <t>919521180</t>
  </si>
  <si>
    <t>Zřízení silničního propustku z trub betonových nebo ŽB DN 1000</t>
  </si>
  <si>
    <t>-420252661</t>
  </si>
  <si>
    <t>Zřízení silničního propustku z trub betonových nebo železobetonových  DN 1000 mm</t>
  </si>
  <si>
    <t>1923754588</t>
  </si>
  <si>
    <t>"propustek DN 1000" 2,5*0,914</t>
  </si>
  <si>
    <t>-1295011251</t>
  </si>
  <si>
    <t>-1270099353</t>
  </si>
  <si>
    <t>"úsek H1" 190,0*0,5</t>
  </si>
  <si>
    <t>"úsek H2" 487,7*0,5</t>
  </si>
  <si>
    <t>"úsek N1" 1*1,0*1,0</t>
  </si>
  <si>
    <t>-148914009</t>
  </si>
  <si>
    <t>275569489</t>
  </si>
  <si>
    <t>7,647*26 'Přepočtené koeficientem množství</t>
  </si>
  <si>
    <t>-743112237</t>
  </si>
  <si>
    <t>1943199936</t>
  </si>
  <si>
    <t>-1242269956</t>
  </si>
  <si>
    <t>1177210760</t>
  </si>
  <si>
    <t>60857526</t>
  </si>
  <si>
    <t>"úsek H1" 4,0</t>
  </si>
  <si>
    <t>"úsek H2" 4,0+4,0</t>
  </si>
  <si>
    <t>"úsek H3" 8,0+7,5</t>
  </si>
  <si>
    <t>3383,333</t>
  </si>
  <si>
    <t>2342,5</t>
  </si>
  <si>
    <t>575</t>
  </si>
  <si>
    <t>247,6</t>
  </si>
  <si>
    <t>09 - úsek G - cyklostezka Zdětín</t>
  </si>
  <si>
    <t>112101101</t>
  </si>
  <si>
    <t>Odstranění stromů listnatých průměru kmene přes 100 do 300 mm</t>
  </si>
  <si>
    <t>1243593780</t>
  </si>
  <si>
    <t xml:space="preserve">Odstranění stromů s odřezáním kmene a s odvětvením listnatých, průměru kmene přes 100 do 300 mm vč. likvidace
</t>
  </si>
  <si>
    <t>14+8+2+21</t>
  </si>
  <si>
    <t>112251101</t>
  </si>
  <si>
    <t>Odstranění pařezů D přes 100 do 300 mm</t>
  </si>
  <si>
    <t>-2069262100</t>
  </si>
  <si>
    <t>Odstranění pařezů strojně s jejich vykopáním, vytrháním nebo odstřelením průměru přes 100 do 300 mm vč. likvidace</t>
  </si>
  <si>
    <t>646885305</t>
  </si>
  <si>
    <t>1015/0,3</t>
  </si>
  <si>
    <t>391032437</t>
  </si>
  <si>
    <t>160,2</t>
  </si>
  <si>
    <t>-27039782</t>
  </si>
  <si>
    <t>"bilance zemních prací"</t>
  </si>
  <si>
    <t>"odkopávka 160,2"</t>
  </si>
  <si>
    <t>"-zásyp 247,6"</t>
  </si>
  <si>
    <t>"-svahování 57,5"</t>
  </si>
  <si>
    <t>"chybející zemina 144,9m3" 144,9</t>
  </si>
  <si>
    <t>-1591270578</t>
  </si>
  <si>
    <t>144,9*1,75</t>
  </si>
  <si>
    <t>385137724</t>
  </si>
  <si>
    <t>1159,9*17 'Přepočtené koeficientem množství</t>
  </si>
  <si>
    <t>9775234</t>
  </si>
  <si>
    <t>"násypy a zásypy" 247,6</t>
  </si>
  <si>
    <t>-1631953886</t>
  </si>
  <si>
    <t>272267635</t>
  </si>
  <si>
    <t xml:space="preserve">svahování </t>
  </si>
  <si>
    <t>575*0,03 'Přepočtené koeficientem množství</t>
  </si>
  <si>
    <t>163824813</t>
  </si>
  <si>
    <t>-403906479</t>
  </si>
  <si>
    <t>575,0</t>
  </si>
  <si>
    <t>-1126983404</t>
  </si>
  <si>
    <t>1662708092</t>
  </si>
  <si>
    <t>1820,3765060241*0,053 'Přepočtené koeficientem množství</t>
  </si>
  <si>
    <t>485072961</t>
  </si>
  <si>
    <t>0,25*(1160,1+1169,5)</t>
  </si>
  <si>
    <t>2048877083</t>
  </si>
  <si>
    <t>1217878046</t>
  </si>
  <si>
    <t>-1608140746</t>
  </si>
  <si>
    <t>-769619325</t>
  </si>
  <si>
    <t>527366870</t>
  </si>
  <si>
    <t>950096056</t>
  </si>
  <si>
    <t>2*4,5</t>
  </si>
  <si>
    <t>-1821611259</t>
  </si>
  <si>
    <t>1073828557</t>
  </si>
  <si>
    <t>"IZ9a" 3</t>
  </si>
  <si>
    <t>"IZ9b" 3</t>
  </si>
  <si>
    <t>1621033102</t>
  </si>
  <si>
    <t>"V2a 1/3/125" 1165</t>
  </si>
  <si>
    <t>982126739</t>
  </si>
  <si>
    <t>-88619685</t>
  </si>
  <si>
    <t>1815929818</t>
  </si>
  <si>
    <t>"V2a 1/3/125" 1165*0,5</t>
  </si>
  <si>
    <t>966071822</t>
  </si>
  <si>
    <t>Rozebrání oplocení  v přes 1,6 do 2,0 m</t>
  </si>
  <si>
    <t>-1369120613</t>
  </si>
  <si>
    <t xml:space="preserve">Rozebrání oplocení z pletiva drátěného se čtvercovými oky, vč. sloupků a likvidace, výšky přes 1,6 do 2,0 m vč. likvidace
</t>
  </si>
  <si>
    <t>45+10+42+18</t>
  </si>
  <si>
    <t>981011112</t>
  </si>
  <si>
    <t>Demolice budov dřevěných ostatních oboustranně obitých případně omítnutých postupným rozebíráním</t>
  </si>
  <si>
    <t>-1722610390</t>
  </si>
  <si>
    <t>Demolice budov  postupným rozebíráním dřevěných ostatních, oboustranně obitých, případně omítnutých</t>
  </si>
  <si>
    <t>3*5*3</t>
  </si>
  <si>
    <t>1633101930</t>
  </si>
  <si>
    <t>303463642</t>
  </si>
  <si>
    <t>22,735*26 'Přepočtené koeficientem množství</t>
  </si>
  <si>
    <t>997013811</t>
  </si>
  <si>
    <t>Poplatek za uložení na skládce (skládkovné) stavebního odpadu dřevěného kód odpadu 17 02 01</t>
  </si>
  <si>
    <t>-860554776</t>
  </si>
  <si>
    <t>Poplatek za uložení stavebního odpadu na skládce (skládkovné) dřevěného zatříděného do Katalogu odpadů pod kódem 17 02 01</t>
  </si>
  <si>
    <t>772262647</t>
  </si>
  <si>
    <t>Příplatek k přesunu hmot pro pozemní komunikace s krytem z kamene, živičným, betonovým do 2000 m</t>
  </si>
  <si>
    <t>1968274850</t>
  </si>
  <si>
    <t>Přesun hmot pro komunikace s krytem z kameniva, monolitickým betonovým nebo živičným  Příplatek k ceně za zvětšený přesun přes vymezenou největší dopravní vzdálenost do 2000 m</t>
  </si>
  <si>
    <t>SEZNAM FIGUR</t>
  </si>
  <si>
    <t>Výměra</t>
  </si>
  <si>
    <t xml:space="preserve"> 01 - úsek N</t>
  </si>
  <si>
    <t>Použití figury:</t>
  </si>
  <si>
    <t xml:space="preserve"> 02/ 02.01</t>
  </si>
  <si>
    <t xml:space="preserve"> 04</t>
  </si>
  <si>
    <t xml:space="preserve"> 05 - úsek K/ 05.01</t>
  </si>
  <si>
    <t xml:space="preserve"> 07 - úsek I</t>
  </si>
  <si>
    <t xml:space="preserve"> 08 - úsek H</t>
  </si>
  <si>
    <t xml:space="preserve"> 09 - úsek G</t>
  </si>
  <si>
    <t>Asfaltový beton vrstva obrusná ACO 8 (ABJ) tl 40 mm š do 3 m z nemodifikovaného asfaltu</t>
  </si>
  <si>
    <t>Asfaltový beton vrstva obrusná ACO 8 (ABJ)  s rozprostřením a se zhutněním z nemodifikovaného asfaltu v pruhu šířky do 3 m, po zhutnění tl. 40 mm</t>
  </si>
  <si>
    <t>Asfaltový beton vrstva podkladní ACP 16 (obalované kamenivo OKS) tl 60 mm š do 3 m</t>
  </si>
  <si>
    <t>Asfaltový beton vrstva podkladní ACP 16 (obalované kamenivo střednězrnné - OKS)  s rozprostřením a zhutněním v pruhu šířky přes 1,5 do 3 m, po zhutnění tl. 60 mm</t>
  </si>
  <si>
    <t>Asfaltový beton vrstva podkladní ACP 16 (obalované kamenivo OKS) tl 60 mm š přes 3 m</t>
  </si>
  <si>
    <t>Asfaltový beton vrstva podkladní ACP 16 (obalované kamenivo střednězrnné - OKS) s rozprostřením a zhutněním v pruhu šířky přes 3 m, po zhutnění tl. 60 mm</t>
  </si>
  <si>
    <t>Asfaltový beton vrstva obrusná ACO 8 (ABJ) s rozprostřením a se zhutněním z nemodifikovaného asfaltu v pruhu šířky do 3 m, po zhutnění tl. 40 mm</t>
  </si>
  <si>
    <t>Penetrace  - polyuretanový penetrační nástřik</t>
  </si>
  <si>
    <t xml:space="preserve">Penetrace  </t>
  </si>
  <si>
    <t>Kryt  polyuretanový se základní vrstvou z černého granulátu a polyuretanového pojiva</t>
  </si>
  <si>
    <t>Asfaltový beton vrstva podkladní ACP 16 (obalované kamenivo střednězrnné - OKS)  s rozprostřením a zhutněním v pruhu šířky přes 3 m, po zhutnění tl. 60 mm</t>
  </si>
  <si>
    <t>Trouba kanalizační PE SN8  DN 800  l = 6 m korugovaná</t>
  </si>
  <si>
    <t>Trouba kanalizační PE SN8  DN 800  l = 6 m</t>
  </si>
  <si>
    <t>zolace proti vlhkosti  pásy přitavením 1 vrstva - včetně dod. 
(pás z SBS modifikovaného asfaltu, nosná vložka z polyesterové rohože, horní povrch jemnozrnný minerální posyp, spodní povrch spalitelná PE fólie, ohebnost za nízkých teplot -25 °C, tloušťka 4 mm) mineral</t>
  </si>
  <si>
    <t>Izolace proti vlhkosti  pásy přitavením 1 vrstva - včetně dod. 
(pás z SBS modifikovaného asfaltu, nosná vložka z polyesterové rohože, horní povrch jemnozrnný minerální posyp, spodní povrch spalitelná PE fólie, ohebnost za nízkých teplot -25 °C, tloušťka 4 mm)</t>
  </si>
  <si>
    <t xml:space="preserve">Izolace proti vlhkosti  pásy přitavením 1 vrstva - včetně dod.  </t>
  </si>
  <si>
    <t xml:space="preserve">Izolace proti vlhkosti  pásy přitavením 1 vrstva - včetně dod. </t>
  </si>
  <si>
    <t>Kryt  polyuretanový se základní vrstvou z černého granulátu  a polyuretanového pojiva</t>
  </si>
  <si>
    <t xml:space="preserve">Kryt sportovních ploch polyuretanový </t>
  </si>
  <si>
    <t>402,57*1,75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</si>
</sst>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color theme="0"/>
      <name val="Arial CE"/>
    </font>
    <font>
      <sz val="11"/>
      <color theme="0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5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4" fillId="3" borderId="14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2" xfId="0" applyFont="1" applyBorder="1" applyAlignment="1">
      <alignment horizontal="center" vertical="center"/>
    </xf>
    <xf numFmtId="49" fontId="39" fillId="0" borderId="22" xfId="0" applyNumberFormat="1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center" vertical="center" wrapText="1"/>
    </xf>
    <xf numFmtId="167" fontId="39" fillId="0" borderId="22" xfId="0" applyNumberFormat="1" applyFont="1" applyBorder="1" applyAlignment="1">
      <alignment vertical="center"/>
    </xf>
    <xf numFmtId="4" fontId="39" fillId="0" borderId="22" xfId="0" applyNumberFormat="1" applyFont="1" applyBorder="1" applyAlignment="1">
      <alignment vertical="center"/>
    </xf>
    <xf numFmtId="0" fontId="40" fillId="0" borderId="22" xfId="0" applyFont="1" applyBorder="1" applyAlignment="1">
      <alignment vertical="center"/>
    </xf>
    <xf numFmtId="0" fontId="39" fillId="3" borderId="14" xfId="0" applyFont="1" applyFill="1" applyBorder="1" applyAlignment="1">
      <alignment horizontal="left" vertical="center"/>
    </xf>
    <xf numFmtId="0" fontId="23" fillId="6" borderId="22" xfId="0" applyFont="1" applyFill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left" vertical="center"/>
    </xf>
    <xf numFmtId="0" fontId="0" fillId="0" borderId="4" xfId="0" applyBorder="1"/>
    <xf numFmtId="0" fontId="18" fillId="0" borderId="5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44" fillId="0" borderId="0" xfId="0" applyFont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4" fontId="23" fillId="3" borderId="22" xfId="0" applyNumberFormat="1" applyFont="1" applyFill="1" applyBorder="1" applyAlignment="1">
      <alignment vertical="center"/>
    </xf>
    <xf numFmtId="4" fontId="39" fillId="3" borderId="22" xfId="0" applyNumberFormat="1" applyFont="1" applyFill="1" applyBorder="1" applyAlignment="1">
      <alignment vertical="center"/>
    </xf>
    <xf numFmtId="2" fontId="23" fillId="3" borderId="22" xfId="0" applyNumberFormat="1" applyFont="1" applyFill="1" applyBorder="1" applyAlignment="1" applyProtection="1">
      <alignment vertical="center"/>
      <protection locked="0"/>
    </xf>
    <xf numFmtId="2" fontId="39" fillId="3" borderId="22" xfId="0" applyNumberFormat="1" applyFont="1" applyFill="1" applyBorder="1" applyAlignment="1" applyProtection="1">
      <alignment vertical="center"/>
      <protection locked="0"/>
    </xf>
    <xf numFmtId="2" fontId="23" fillId="3" borderId="22" xfId="0" applyNumberFormat="1" applyFont="1" applyFill="1" applyBorder="1" applyAlignment="1">
      <alignment vertical="center"/>
    </xf>
    <xf numFmtId="0" fontId="23" fillId="3" borderId="22" xfId="0" applyFont="1" applyFill="1" applyBorder="1" applyAlignment="1">
      <alignment vertical="center"/>
    </xf>
    <xf numFmtId="0" fontId="39" fillId="3" borderId="22" xfId="0" applyFont="1" applyFill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44" fillId="0" borderId="0" xfId="0" applyNumberFormat="1" applyFont="1" applyAlignment="1">
      <alignment vertical="center"/>
    </xf>
    <xf numFmtId="0" fontId="44" fillId="0" borderId="0" xfId="0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7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5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abSelected="1" workbookViewId="0">
      <selection activeCell="E14" sqref="E14:AJ14"/>
    </sheetView>
  </sheetViews>
  <sheetFormatPr defaultColWidth="9.1640625"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94" t="s">
        <v>0</v>
      </c>
      <c r="AZ1" s="194" t="s">
        <v>1</v>
      </c>
      <c r="BA1" s="194" t="s">
        <v>2</v>
      </c>
      <c r="BB1" s="194" t="s">
        <v>1</v>
      </c>
      <c r="BT1" s="194" t="s">
        <v>3</v>
      </c>
      <c r="BU1" s="194" t="s">
        <v>3</v>
      </c>
      <c r="BV1" s="194" t="s">
        <v>4</v>
      </c>
    </row>
    <row r="2" spans="1:74" ht="36.950000000000003" customHeight="1" x14ac:dyDescent="0.2">
      <c r="AR2" s="266" t="s">
        <v>5</v>
      </c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0" t="s">
        <v>6</v>
      </c>
      <c r="BT2" s="10" t="s">
        <v>7</v>
      </c>
    </row>
    <row r="3" spans="1:74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ht="24.95" customHeight="1" x14ac:dyDescent="0.2">
      <c r="B4" s="13"/>
      <c r="D4" s="14" t="s">
        <v>9</v>
      </c>
      <c r="AR4" s="13"/>
      <c r="AS4" s="195" t="s">
        <v>10</v>
      </c>
      <c r="BE4" s="196" t="s">
        <v>11</v>
      </c>
      <c r="BS4" s="10" t="s">
        <v>12</v>
      </c>
    </row>
    <row r="5" spans="1:74" ht="12" customHeight="1" x14ac:dyDescent="0.2">
      <c r="B5" s="13"/>
      <c r="D5" s="15" t="s">
        <v>13</v>
      </c>
      <c r="K5" s="283" t="s">
        <v>14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R5" s="13"/>
      <c r="BE5" s="280" t="s">
        <v>15</v>
      </c>
      <c r="BS5" s="10" t="s">
        <v>6</v>
      </c>
    </row>
    <row r="6" spans="1:74" ht="36.950000000000003" customHeight="1" x14ac:dyDescent="0.2">
      <c r="B6" s="13"/>
      <c r="D6" s="17" t="s">
        <v>16</v>
      </c>
      <c r="K6" s="284" t="s">
        <v>17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R6" s="13"/>
      <c r="BE6" s="281"/>
      <c r="BS6" s="10" t="s">
        <v>6</v>
      </c>
    </row>
    <row r="7" spans="1:74" ht="12" customHeight="1" x14ac:dyDescent="0.2">
      <c r="B7" s="13"/>
      <c r="D7" s="18" t="s">
        <v>18</v>
      </c>
      <c r="K7" s="16" t="s">
        <v>1</v>
      </c>
      <c r="AK7" s="18" t="s">
        <v>19</v>
      </c>
      <c r="AN7" s="16" t="s">
        <v>1</v>
      </c>
      <c r="AR7" s="13"/>
      <c r="BE7" s="281"/>
      <c r="BS7" s="10" t="s">
        <v>6</v>
      </c>
    </row>
    <row r="8" spans="1:74" ht="12" customHeight="1" x14ac:dyDescent="0.2">
      <c r="B8" s="13"/>
      <c r="D8" s="18" t="s">
        <v>20</v>
      </c>
      <c r="K8" s="16" t="s">
        <v>21</v>
      </c>
      <c r="AK8" s="18" t="s">
        <v>22</v>
      </c>
      <c r="AN8" s="151" t="s">
        <v>23</v>
      </c>
      <c r="AR8" s="13"/>
      <c r="BE8" s="281"/>
      <c r="BS8" s="10" t="s">
        <v>6</v>
      </c>
    </row>
    <row r="9" spans="1:74" ht="14.45" customHeight="1" x14ac:dyDescent="0.2">
      <c r="B9" s="13"/>
      <c r="AR9" s="13"/>
      <c r="BE9" s="281"/>
      <c r="BS9" s="10" t="s">
        <v>6</v>
      </c>
    </row>
    <row r="10" spans="1:74" ht="12" customHeight="1" x14ac:dyDescent="0.2">
      <c r="B10" s="13"/>
      <c r="D10" s="18" t="s">
        <v>24</v>
      </c>
      <c r="AK10" s="18" t="s">
        <v>25</v>
      </c>
      <c r="AN10" s="16" t="s">
        <v>1</v>
      </c>
      <c r="AR10" s="13"/>
      <c r="BE10" s="281"/>
      <c r="BS10" s="10" t="s">
        <v>6</v>
      </c>
    </row>
    <row r="11" spans="1:74" ht="18.399999999999999" customHeight="1" x14ac:dyDescent="0.2">
      <c r="B11" s="13"/>
      <c r="E11" s="16" t="s">
        <v>26</v>
      </c>
      <c r="AK11" s="18" t="s">
        <v>27</v>
      </c>
      <c r="AN11" s="16" t="s">
        <v>1</v>
      </c>
      <c r="AR11" s="13"/>
      <c r="BE11" s="281"/>
      <c r="BS11" s="10" t="s">
        <v>6</v>
      </c>
    </row>
    <row r="12" spans="1:74" ht="6.95" customHeight="1" x14ac:dyDescent="0.2">
      <c r="B12" s="13"/>
      <c r="AR12" s="13"/>
      <c r="BE12" s="281"/>
      <c r="BS12" s="10" t="s">
        <v>6</v>
      </c>
    </row>
    <row r="13" spans="1:74" ht="12" customHeight="1" x14ac:dyDescent="0.2">
      <c r="B13" s="13"/>
      <c r="D13" s="18" t="s">
        <v>28</v>
      </c>
      <c r="AK13" s="18" t="s">
        <v>25</v>
      </c>
      <c r="AN13" s="197" t="s">
        <v>29</v>
      </c>
      <c r="AR13" s="13"/>
      <c r="BE13" s="281"/>
      <c r="BS13" s="10" t="s">
        <v>6</v>
      </c>
    </row>
    <row r="14" spans="1:74" ht="12.75" x14ac:dyDescent="0.2">
      <c r="B14" s="13"/>
      <c r="E14" s="285" t="s">
        <v>29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18" t="s">
        <v>27</v>
      </c>
      <c r="AN14" s="197" t="s">
        <v>29</v>
      </c>
      <c r="AR14" s="13"/>
      <c r="BE14" s="281"/>
      <c r="BS14" s="10" t="s">
        <v>6</v>
      </c>
    </row>
    <row r="15" spans="1:74" ht="6.95" customHeight="1" x14ac:dyDescent="0.2">
      <c r="B15" s="13"/>
      <c r="AR15" s="13"/>
      <c r="BE15" s="281"/>
      <c r="BS15" s="10" t="s">
        <v>3</v>
      </c>
    </row>
    <row r="16" spans="1:74" ht="12" customHeight="1" x14ac:dyDescent="0.2">
      <c r="B16" s="13"/>
      <c r="D16" s="18" t="s">
        <v>30</v>
      </c>
      <c r="AK16" s="18" t="s">
        <v>25</v>
      </c>
      <c r="AN16" s="16" t="s">
        <v>1</v>
      </c>
      <c r="AR16" s="13"/>
      <c r="BE16" s="281"/>
      <c r="BS16" s="10" t="s">
        <v>3</v>
      </c>
    </row>
    <row r="17" spans="2:71" ht="18.399999999999999" customHeight="1" x14ac:dyDescent="0.2">
      <c r="B17" s="13"/>
      <c r="E17" s="16" t="s">
        <v>31</v>
      </c>
      <c r="AK17" s="18" t="s">
        <v>27</v>
      </c>
      <c r="AN17" s="16" t="s">
        <v>1</v>
      </c>
      <c r="AR17" s="13"/>
      <c r="BE17" s="281"/>
      <c r="BS17" s="10" t="s">
        <v>32</v>
      </c>
    </row>
    <row r="18" spans="2:71" ht="6.95" customHeight="1" x14ac:dyDescent="0.2">
      <c r="B18" s="13"/>
      <c r="AR18" s="13"/>
      <c r="BE18" s="281"/>
      <c r="BS18" s="10" t="s">
        <v>6</v>
      </c>
    </row>
    <row r="19" spans="2:71" ht="12" customHeight="1" x14ac:dyDescent="0.2">
      <c r="B19" s="13"/>
      <c r="D19" s="18" t="s">
        <v>33</v>
      </c>
      <c r="AK19" s="18" t="s">
        <v>25</v>
      </c>
      <c r="AN19" s="16" t="s">
        <v>1</v>
      </c>
      <c r="AR19" s="13"/>
      <c r="BE19" s="281"/>
      <c r="BS19" s="10" t="s">
        <v>6</v>
      </c>
    </row>
    <row r="20" spans="2:71" ht="18.399999999999999" customHeight="1" x14ac:dyDescent="0.2">
      <c r="B20" s="13"/>
      <c r="E20" s="16" t="s">
        <v>21</v>
      </c>
      <c r="AK20" s="18" t="s">
        <v>27</v>
      </c>
      <c r="AN20" s="16" t="s">
        <v>1</v>
      </c>
      <c r="AR20" s="13"/>
      <c r="BE20" s="281"/>
      <c r="BS20" s="10" t="s">
        <v>32</v>
      </c>
    </row>
    <row r="21" spans="2:71" ht="6.95" customHeight="1" x14ac:dyDescent="0.2">
      <c r="B21" s="13"/>
      <c r="AR21" s="13"/>
      <c r="BE21" s="281"/>
    </row>
    <row r="22" spans="2:71" ht="12" customHeight="1" x14ac:dyDescent="0.2">
      <c r="B22" s="13"/>
      <c r="D22" s="18" t="s">
        <v>34</v>
      </c>
      <c r="AR22" s="13"/>
      <c r="BE22" s="281"/>
    </row>
    <row r="23" spans="2:71" ht="16.5" customHeight="1" x14ac:dyDescent="0.2">
      <c r="B23" s="13"/>
      <c r="E23" s="287" t="s">
        <v>1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R23" s="13"/>
      <c r="BE23" s="281"/>
    </row>
    <row r="24" spans="2:71" ht="6.95" customHeight="1" x14ac:dyDescent="0.2">
      <c r="B24" s="13"/>
      <c r="AR24" s="13"/>
      <c r="BE24" s="281"/>
    </row>
    <row r="25" spans="2:71" ht="6.95" customHeight="1" x14ac:dyDescent="0.2">
      <c r="B25" s="13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98"/>
      <c r="AE25" s="198"/>
      <c r="AF25" s="198"/>
      <c r="AG25" s="198"/>
      <c r="AH25" s="198"/>
      <c r="AI25" s="198"/>
      <c r="AJ25" s="198"/>
      <c r="AK25" s="198"/>
      <c r="AL25" s="198"/>
      <c r="AM25" s="198"/>
      <c r="AN25" s="198"/>
      <c r="AO25" s="198"/>
      <c r="AR25" s="13"/>
      <c r="BE25" s="281"/>
    </row>
    <row r="26" spans="2:71" s="1" customFormat="1" ht="25.9" customHeight="1" x14ac:dyDescent="0.2">
      <c r="B26" s="21"/>
      <c r="D26" s="199" t="s">
        <v>35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88">
        <f>ROUND(AG94,2)</f>
        <v>37632867</v>
      </c>
      <c r="AL26" s="289"/>
      <c r="AM26" s="289"/>
      <c r="AN26" s="289"/>
      <c r="AO26" s="289"/>
      <c r="AR26" s="21"/>
      <c r="BE26" s="281"/>
    </row>
    <row r="27" spans="2:71" s="1" customFormat="1" ht="6.95" customHeight="1" x14ac:dyDescent="0.2">
      <c r="B27" s="21"/>
      <c r="AR27" s="21"/>
      <c r="BE27" s="281"/>
    </row>
    <row r="28" spans="2:71" s="1" customFormat="1" ht="12.75" x14ac:dyDescent="0.2">
      <c r="B28" s="21"/>
      <c r="L28" s="290" t="s">
        <v>36</v>
      </c>
      <c r="M28" s="290"/>
      <c r="N28" s="290"/>
      <c r="O28" s="290"/>
      <c r="P28" s="290"/>
      <c r="W28" s="290" t="s">
        <v>37</v>
      </c>
      <c r="X28" s="290"/>
      <c r="Y28" s="290"/>
      <c r="Z28" s="290"/>
      <c r="AA28" s="290"/>
      <c r="AB28" s="290"/>
      <c r="AC28" s="290"/>
      <c r="AD28" s="290"/>
      <c r="AE28" s="290"/>
      <c r="AK28" s="290" t="s">
        <v>38</v>
      </c>
      <c r="AL28" s="290"/>
      <c r="AM28" s="290"/>
      <c r="AN28" s="290"/>
      <c r="AO28" s="290"/>
      <c r="AR28" s="21"/>
      <c r="BE28" s="281"/>
    </row>
    <row r="29" spans="2:71" s="200" customFormat="1" ht="14.45" customHeight="1" x14ac:dyDescent="0.2">
      <c r="B29" s="201"/>
      <c r="D29" s="18" t="s">
        <v>39</v>
      </c>
      <c r="F29" s="18" t="s">
        <v>40</v>
      </c>
      <c r="L29" s="273">
        <v>0.21</v>
      </c>
      <c r="M29" s="274"/>
      <c r="N29" s="274"/>
      <c r="O29" s="274"/>
      <c r="P29" s="274"/>
      <c r="W29" s="275">
        <f>ROUND(AZ94, 2)</f>
        <v>37632867</v>
      </c>
      <c r="X29" s="274"/>
      <c r="Y29" s="274"/>
      <c r="Z29" s="274"/>
      <c r="AA29" s="274"/>
      <c r="AB29" s="274"/>
      <c r="AC29" s="274"/>
      <c r="AD29" s="274"/>
      <c r="AE29" s="274"/>
      <c r="AK29" s="275">
        <f>ROUND(AV94, 2)</f>
        <v>7902902.0700000003</v>
      </c>
      <c r="AL29" s="274"/>
      <c r="AM29" s="274"/>
      <c r="AN29" s="274"/>
      <c r="AO29" s="274"/>
      <c r="AR29" s="201"/>
      <c r="BE29" s="282"/>
    </row>
    <row r="30" spans="2:71" s="200" customFormat="1" ht="14.45" customHeight="1" x14ac:dyDescent="0.2">
      <c r="B30" s="201"/>
      <c r="F30" s="18" t="s">
        <v>41</v>
      </c>
      <c r="L30" s="273">
        <v>0.15</v>
      </c>
      <c r="M30" s="274"/>
      <c r="N30" s="274"/>
      <c r="O30" s="274"/>
      <c r="P30" s="274"/>
      <c r="W30" s="275">
        <f>ROUND(BA94, 2)</f>
        <v>0</v>
      </c>
      <c r="X30" s="274"/>
      <c r="Y30" s="274"/>
      <c r="Z30" s="274"/>
      <c r="AA30" s="274"/>
      <c r="AB30" s="274"/>
      <c r="AC30" s="274"/>
      <c r="AD30" s="274"/>
      <c r="AE30" s="274"/>
      <c r="AK30" s="275">
        <f>ROUND(AW94, 2)</f>
        <v>0</v>
      </c>
      <c r="AL30" s="274"/>
      <c r="AM30" s="274"/>
      <c r="AN30" s="274"/>
      <c r="AO30" s="274"/>
      <c r="AR30" s="201"/>
      <c r="BE30" s="282"/>
    </row>
    <row r="31" spans="2:71" s="200" customFormat="1" ht="14.45" hidden="1" customHeight="1" x14ac:dyDescent="0.2">
      <c r="B31" s="201"/>
      <c r="F31" s="18" t="s">
        <v>42</v>
      </c>
      <c r="L31" s="273">
        <v>0.21</v>
      </c>
      <c r="M31" s="274"/>
      <c r="N31" s="274"/>
      <c r="O31" s="274"/>
      <c r="P31" s="274"/>
      <c r="W31" s="275">
        <f>ROUND(BB94, 2)</f>
        <v>0</v>
      </c>
      <c r="X31" s="274"/>
      <c r="Y31" s="274"/>
      <c r="Z31" s="274"/>
      <c r="AA31" s="274"/>
      <c r="AB31" s="274"/>
      <c r="AC31" s="274"/>
      <c r="AD31" s="274"/>
      <c r="AE31" s="274"/>
      <c r="AK31" s="275">
        <v>0</v>
      </c>
      <c r="AL31" s="274"/>
      <c r="AM31" s="274"/>
      <c r="AN31" s="274"/>
      <c r="AO31" s="274"/>
      <c r="AR31" s="201"/>
      <c r="BE31" s="282"/>
    </row>
    <row r="32" spans="2:71" s="200" customFormat="1" ht="14.45" hidden="1" customHeight="1" x14ac:dyDescent="0.2">
      <c r="B32" s="201"/>
      <c r="F32" s="18" t="s">
        <v>43</v>
      </c>
      <c r="L32" s="273">
        <v>0.15</v>
      </c>
      <c r="M32" s="274"/>
      <c r="N32" s="274"/>
      <c r="O32" s="274"/>
      <c r="P32" s="274"/>
      <c r="W32" s="275">
        <f>ROUND(BC94, 2)</f>
        <v>0</v>
      </c>
      <c r="X32" s="274"/>
      <c r="Y32" s="274"/>
      <c r="Z32" s="274"/>
      <c r="AA32" s="274"/>
      <c r="AB32" s="274"/>
      <c r="AC32" s="274"/>
      <c r="AD32" s="274"/>
      <c r="AE32" s="274"/>
      <c r="AK32" s="275">
        <v>0</v>
      </c>
      <c r="AL32" s="274"/>
      <c r="AM32" s="274"/>
      <c r="AN32" s="274"/>
      <c r="AO32" s="274"/>
      <c r="AR32" s="201"/>
      <c r="BE32" s="282"/>
    </row>
    <row r="33" spans="2:57" s="200" customFormat="1" ht="14.45" hidden="1" customHeight="1" x14ac:dyDescent="0.2">
      <c r="B33" s="201"/>
      <c r="F33" s="18" t="s">
        <v>44</v>
      </c>
      <c r="L33" s="273">
        <v>0</v>
      </c>
      <c r="M33" s="274"/>
      <c r="N33" s="274"/>
      <c r="O33" s="274"/>
      <c r="P33" s="274"/>
      <c r="W33" s="275">
        <f>ROUND(BD94, 2)</f>
        <v>0</v>
      </c>
      <c r="X33" s="274"/>
      <c r="Y33" s="274"/>
      <c r="Z33" s="274"/>
      <c r="AA33" s="274"/>
      <c r="AB33" s="274"/>
      <c r="AC33" s="274"/>
      <c r="AD33" s="274"/>
      <c r="AE33" s="274"/>
      <c r="AK33" s="275">
        <v>0</v>
      </c>
      <c r="AL33" s="274"/>
      <c r="AM33" s="274"/>
      <c r="AN33" s="274"/>
      <c r="AO33" s="274"/>
      <c r="AR33" s="201"/>
      <c r="BE33" s="282"/>
    </row>
    <row r="34" spans="2:57" s="1" customFormat="1" ht="6.95" customHeight="1" x14ac:dyDescent="0.2">
      <c r="B34" s="21"/>
      <c r="AR34" s="21"/>
      <c r="BE34" s="281"/>
    </row>
    <row r="35" spans="2:57" s="1" customFormat="1" ht="25.9" customHeight="1" x14ac:dyDescent="0.2">
      <c r="B35" s="21"/>
      <c r="C35" s="202"/>
      <c r="D35" s="203" t="s">
        <v>45</v>
      </c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5" t="s">
        <v>46</v>
      </c>
      <c r="U35" s="204"/>
      <c r="V35" s="204"/>
      <c r="W35" s="204"/>
      <c r="X35" s="279" t="s">
        <v>47</v>
      </c>
      <c r="Y35" s="277"/>
      <c r="Z35" s="277"/>
      <c r="AA35" s="277"/>
      <c r="AB35" s="277"/>
      <c r="AC35" s="204"/>
      <c r="AD35" s="204"/>
      <c r="AE35" s="204"/>
      <c r="AF35" s="204"/>
      <c r="AG35" s="204"/>
      <c r="AH35" s="204"/>
      <c r="AI35" s="204"/>
      <c r="AJ35" s="204"/>
      <c r="AK35" s="276">
        <f>SUM(AK26:AK33)</f>
        <v>45535769.07</v>
      </c>
      <c r="AL35" s="277"/>
      <c r="AM35" s="277"/>
      <c r="AN35" s="277"/>
      <c r="AO35" s="278"/>
      <c r="AP35" s="202"/>
      <c r="AQ35" s="202"/>
      <c r="AR35" s="21"/>
    </row>
    <row r="36" spans="2:57" s="1" customFormat="1" ht="6.95" customHeight="1" x14ac:dyDescent="0.2">
      <c r="B36" s="21"/>
      <c r="AR36" s="21"/>
    </row>
    <row r="37" spans="2:57" s="1" customFormat="1" ht="14.45" customHeight="1" x14ac:dyDescent="0.2">
      <c r="B37" s="21"/>
      <c r="AR37" s="21"/>
    </row>
    <row r="38" spans="2:57" ht="14.45" customHeight="1" x14ac:dyDescent="0.2">
      <c r="B38" s="13"/>
      <c r="AR38" s="13"/>
    </row>
    <row r="39" spans="2:57" ht="14.45" customHeight="1" x14ac:dyDescent="0.2">
      <c r="B39" s="13"/>
      <c r="AR39" s="13"/>
    </row>
    <row r="40" spans="2:57" ht="14.45" customHeight="1" x14ac:dyDescent="0.2">
      <c r="B40" s="13"/>
      <c r="AR40" s="13"/>
    </row>
    <row r="41" spans="2:57" ht="14.45" customHeight="1" x14ac:dyDescent="0.2">
      <c r="B41" s="13"/>
      <c r="AR41" s="13"/>
    </row>
    <row r="42" spans="2:57" ht="14.45" customHeight="1" x14ac:dyDescent="0.2">
      <c r="B42" s="13"/>
      <c r="AR42" s="13"/>
    </row>
    <row r="43" spans="2:57" ht="14.45" customHeight="1" x14ac:dyDescent="0.2">
      <c r="B43" s="13"/>
      <c r="AR43" s="13"/>
    </row>
    <row r="44" spans="2:57" ht="14.45" customHeight="1" x14ac:dyDescent="0.2">
      <c r="B44" s="13"/>
      <c r="AR44" s="13"/>
    </row>
    <row r="45" spans="2:57" ht="14.45" customHeight="1" x14ac:dyDescent="0.2">
      <c r="B45" s="13"/>
      <c r="AR45" s="13"/>
    </row>
    <row r="46" spans="2:57" ht="14.45" customHeight="1" x14ac:dyDescent="0.2">
      <c r="B46" s="13"/>
      <c r="AR46" s="13"/>
    </row>
    <row r="47" spans="2:57" ht="14.45" customHeight="1" x14ac:dyDescent="0.2">
      <c r="B47" s="13"/>
      <c r="AR47" s="13"/>
    </row>
    <row r="48" spans="2:57" ht="14.45" customHeight="1" x14ac:dyDescent="0.2">
      <c r="B48" s="13"/>
      <c r="AR48" s="13"/>
    </row>
    <row r="49" spans="2:44" s="1" customFormat="1" ht="14.45" customHeight="1" x14ac:dyDescent="0.2">
      <c r="B49" s="21"/>
      <c r="D49" s="24" t="s">
        <v>48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4" t="s">
        <v>49</v>
      </c>
      <c r="AI49" s="25"/>
      <c r="AJ49" s="25"/>
      <c r="AK49" s="25"/>
      <c r="AL49" s="25"/>
      <c r="AM49" s="25"/>
      <c r="AN49" s="25"/>
      <c r="AO49" s="25"/>
      <c r="AR49" s="21"/>
    </row>
    <row r="50" spans="2:44" x14ac:dyDescent="0.2">
      <c r="B50" s="13"/>
      <c r="AR50" s="13"/>
    </row>
    <row r="51" spans="2:44" x14ac:dyDescent="0.2">
      <c r="B51" s="13"/>
      <c r="AR51" s="13"/>
    </row>
    <row r="52" spans="2:44" x14ac:dyDescent="0.2">
      <c r="B52" s="13"/>
      <c r="AR52" s="13"/>
    </row>
    <row r="53" spans="2:44" x14ac:dyDescent="0.2">
      <c r="B53" s="13"/>
      <c r="AR53" s="13"/>
    </row>
    <row r="54" spans="2:44" x14ac:dyDescent="0.2">
      <c r="B54" s="13"/>
      <c r="AR54" s="13"/>
    </row>
    <row r="55" spans="2:44" x14ac:dyDescent="0.2">
      <c r="B55" s="13"/>
      <c r="AR55" s="13"/>
    </row>
    <row r="56" spans="2:44" x14ac:dyDescent="0.2">
      <c r="B56" s="13"/>
      <c r="AR56" s="13"/>
    </row>
    <row r="57" spans="2:44" x14ac:dyDescent="0.2">
      <c r="B57" s="13"/>
      <c r="AR57" s="13"/>
    </row>
    <row r="58" spans="2:44" x14ac:dyDescent="0.2">
      <c r="B58" s="13"/>
      <c r="AR58" s="13"/>
    </row>
    <row r="59" spans="2:44" x14ac:dyDescent="0.2">
      <c r="B59" s="13"/>
      <c r="AR59" s="13"/>
    </row>
    <row r="60" spans="2:44" s="1" customFormat="1" ht="12.75" x14ac:dyDescent="0.2">
      <c r="B60" s="21"/>
      <c r="D60" s="26" t="s">
        <v>50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6" t="s">
        <v>51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6" t="s">
        <v>50</v>
      </c>
      <c r="AI60" s="22"/>
      <c r="AJ60" s="22"/>
      <c r="AK60" s="22"/>
      <c r="AL60" s="22"/>
      <c r="AM60" s="26" t="s">
        <v>51</v>
      </c>
      <c r="AN60" s="22"/>
      <c r="AO60" s="22"/>
      <c r="AR60" s="21"/>
    </row>
    <row r="61" spans="2:44" x14ac:dyDescent="0.2">
      <c r="B61" s="13"/>
      <c r="AR61" s="13"/>
    </row>
    <row r="62" spans="2:44" x14ac:dyDescent="0.2">
      <c r="B62" s="13"/>
      <c r="AR62" s="13"/>
    </row>
    <row r="63" spans="2:44" x14ac:dyDescent="0.2">
      <c r="B63" s="13"/>
      <c r="AR63" s="13"/>
    </row>
    <row r="64" spans="2:44" s="1" customFormat="1" ht="12.75" x14ac:dyDescent="0.2">
      <c r="B64" s="21"/>
      <c r="D64" s="24" t="s">
        <v>52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4" t="s">
        <v>53</v>
      </c>
      <c r="AI64" s="25"/>
      <c r="AJ64" s="25"/>
      <c r="AK64" s="25"/>
      <c r="AL64" s="25"/>
      <c r="AM64" s="25"/>
      <c r="AN64" s="25"/>
      <c r="AO64" s="25"/>
      <c r="AR64" s="21"/>
    </row>
    <row r="65" spans="2:44" x14ac:dyDescent="0.2">
      <c r="B65" s="13"/>
      <c r="AR65" s="13"/>
    </row>
    <row r="66" spans="2:44" x14ac:dyDescent="0.2">
      <c r="B66" s="13"/>
      <c r="AR66" s="13"/>
    </row>
    <row r="67" spans="2:44" x14ac:dyDescent="0.2">
      <c r="B67" s="13"/>
      <c r="AR67" s="13"/>
    </row>
    <row r="68" spans="2:44" x14ac:dyDescent="0.2">
      <c r="B68" s="13"/>
      <c r="AR68" s="13"/>
    </row>
    <row r="69" spans="2:44" x14ac:dyDescent="0.2">
      <c r="B69" s="13"/>
      <c r="AR69" s="13"/>
    </row>
    <row r="70" spans="2:44" x14ac:dyDescent="0.2">
      <c r="B70" s="13"/>
      <c r="AR70" s="13"/>
    </row>
    <row r="71" spans="2:44" x14ac:dyDescent="0.2">
      <c r="B71" s="13"/>
      <c r="AR71" s="13"/>
    </row>
    <row r="72" spans="2:44" x14ac:dyDescent="0.2">
      <c r="B72" s="13"/>
      <c r="AR72" s="13"/>
    </row>
    <row r="73" spans="2:44" x14ac:dyDescent="0.2">
      <c r="B73" s="13"/>
      <c r="AR73" s="13"/>
    </row>
    <row r="74" spans="2:44" x14ac:dyDescent="0.2">
      <c r="B74" s="13"/>
      <c r="AR74" s="13"/>
    </row>
    <row r="75" spans="2:44" s="1" customFormat="1" ht="12.75" x14ac:dyDescent="0.2">
      <c r="B75" s="21"/>
      <c r="D75" s="26" t="s">
        <v>50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6" t="s">
        <v>51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6" t="s">
        <v>50</v>
      </c>
      <c r="AI75" s="22"/>
      <c r="AJ75" s="22"/>
      <c r="AK75" s="22"/>
      <c r="AL75" s="22"/>
      <c r="AM75" s="26" t="s">
        <v>51</v>
      </c>
      <c r="AN75" s="22"/>
      <c r="AO75" s="22"/>
      <c r="AR75" s="21"/>
    </row>
    <row r="76" spans="2:44" s="1" customFormat="1" x14ac:dyDescent="0.2">
      <c r="B76" s="21"/>
      <c r="AR76" s="21"/>
    </row>
    <row r="77" spans="2:44" s="1" customFormat="1" ht="6.95" customHeight="1" x14ac:dyDescent="0.2"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1"/>
    </row>
    <row r="81" spans="1:91" s="1" customFormat="1" ht="6.95" customHeight="1" x14ac:dyDescent="0.2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21"/>
    </row>
    <row r="82" spans="1:91" s="1" customFormat="1" ht="24.95" customHeight="1" x14ac:dyDescent="0.2">
      <c r="B82" s="21"/>
      <c r="C82" s="14" t="s">
        <v>54</v>
      </c>
      <c r="AR82" s="21"/>
    </row>
    <row r="83" spans="1:91" s="1" customFormat="1" ht="6.95" customHeight="1" x14ac:dyDescent="0.2">
      <c r="B83" s="21"/>
      <c r="AR83" s="21"/>
    </row>
    <row r="84" spans="1:91" s="206" customFormat="1" ht="12" customHeight="1" x14ac:dyDescent="0.2">
      <c r="B84" s="207"/>
      <c r="C84" s="18" t="s">
        <v>13</v>
      </c>
      <c r="L84" s="206" t="str">
        <f>K5</f>
        <v>2021/07</v>
      </c>
      <c r="AR84" s="207"/>
    </row>
    <row r="85" spans="1:91" s="208" customFormat="1" ht="36.950000000000003" customHeight="1" x14ac:dyDescent="0.2">
      <c r="B85" s="209"/>
      <c r="C85" s="210" t="s">
        <v>16</v>
      </c>
      <c r="L85" s="291" t="str">
        <f>K6</f>
        <v>Cyklistická komunikace Romže</v>
      </c>
      <c r="M85" s="292"/>
      <c r="N85" s="292"/>
      <c r="O85" s="292"/>
      <c r="P85" s="292"/>
      <c r="Q85" s="292"/>
      <c r="R85" s="292"/>
      <c r="S85" s="292"/>
      <c r="T85" s="292"/>
      <c r="U85" s="292"/>
      <c r="V85" s="292"/>
      <c r="W85" s="292"/>
      <c r="X85" s="292"/>
      <c r="Y85" s="292"/>
      <c r="Z85" s="292"/>
      <c r="AA85" s="292"/>
      <c r="AB85" s="292"/>
      <c r="AC85" s="292"/>
      <c r="AD85" s="292"/>
      <c r="AE85" s="292"/>
      <c r="AF85" s="292"/>
      <c r="AG85" s="292"/>
      <c r="AH85" s="292"/>
      <c r="AI85" s="292"/>
      <c r="AJ85" s="292"/>
      <c r="AR85" s="209"/>
    </row>
    <row r="86" spans="1:91" s="1" customFormat="1" ht="6.95" customHeight="1" x14ac:dyDescent="0.2">
      <c r="B86" s="21"/>
      <c r="AR86" s="21"/>
    </row>
    <row r="87" spans="1:91" s="1" customFormat="1" ht="12" customHeight="1" x14ac:dyDescent="0.2">
      <c r="B87" s="21"/>
      <c r="C87" s="18" t="s">
        <v>20</v>
      </c>
      <c r="L87" s="211" t="str">
        <f>IF(K8="","",K8)</f>
        <v xml:space="preserve"> </v>
      </c>
      <c r="AI87" s="18" t="s">
        <v>22</v>
      </c>
      <c r="AM87" s="272" t="str">
        <f>IF(AN8= "","",AN8)</f>
        <v>7. 7. 2022</v>
      </c>
      <c r="AN87" s="272"/>
      <c r="AR87" s="21"/>
    </row>
    <row r="88" spans="1:91" s="1" customFormat="1" ht="6.95" customHeight="1" x14ac:dyDescent="0.2">
      <c r="B88" s="21"/>
      <c r="AR88" s="21"/>
    </row>
    <row r="89" spans="1:91" s="1" customFormat="1" ht="15.2" customHeight="1" x14ac:dyDescent="0.2">
      <c r="B89" s="21"/>
      <c r="C89" s="18" t="s">
        <v>24</v>
      </c>
      <c r="L89" s="206" t="str">
        <f>IF(E11= "","",E11)</f>
        <v>Město Konice</v>
      </c>
      <c r="AI89" s="18" t="s">
        <v>30</v>
      </c>
      <c r="AM89" s="270" t="str">
        <f>IF(E17="","",E17)</f>
        <v>Projekce DS s.r.o.</v>
      </c>
      <c r="AN89" s="271"/>
      <c r="AO89" s="271"/>
      <c r="AP89" s="271"/>
      <c r="AR89" s="21"/>
      <c r="AS89" s="260" t="s">
        <v>55</v>
      </c>
      <c r="AT89" s="261"/>
      <c r="AU89" s="32"/>
      <c r="AV89" s="32"/>
      <c r="AW89" s="32"/>
      <c r="AX89" s="32"/>
      <c r="AY89" s="32"/>
      <c r="AZ89" s="32"/>
      <c r="BA89" s="32"/>
      <c r="BB89" s="32"/>
      <c r="BC89" s="32"/>
      <c r="BD89" s="212"/>
    </row>
    <row r="90" spans="1:91" s="1" customFormat="1" ht="15.2" customHeight="1" x14ac:dyDescent="0.2">
      <c r="B90" s="21"/>
      <c r="C90" s="18" t="s">
        <v>28</v>
      </c>
      <c r="L90" s="206" t="str">
        <f>IF(E14= "Vyplň údaj","",E14)</f>
        <v/>
      </c>
      <c r="AI90" s="18" t="s">
        <v>33</v>
      </c>
      <c r="AM90" s="270" t="str">
        <f>IF(E20="","",E20)</f>
        <v xml:space="preserve"> </v>
      </c>
      <c r="AN90" s="271"/>
      <c r="AO90" s="271"/>
      <c r="AP90" s="271"/>
      <c r="AR90" s="21"/>
      <c r="AS90" s="262"/>
      <c r="AT90" s="263"/>
      <c r="BD90" s="33"/>
    </row>
    <row r="91" spans="1:91" s="1" customFormat="1" ht="10.9" customHeight="1" x14ac:dyDescent="0.2">
      <c r="B91" s="21"/>
      <c r="AR91" s="21"/>
      <c r="AS91" s="262"/>
      <c r="AT91" s="263"/>
      <c r="BD91" s="33"/>
    </row>
    <row r="92" spans="1:91" s="1" customFormat="1" ht="29.25" customHeight="1" x14ac:dyDescent="0.2">
      <c r="B92" s="21"/>
      <c r="C92" s="296" t="s">
        <v>56</v>
      </c>
      <c r="D92" s="258"/>
      <c r="E92" s="258"/>
      <c r="F92" s="258"/>
      <c r="G92" s="258"/>
      <c r="H92" s="34"/>
      <c r="I92" s="257" t="s">
        <v>57</v>
      </c>
      <c r="J92" s="258"/>
      <c r="K92" s="258"/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68" t="s">
        <v>58</v>
      </c>
      <c r="AH92" s="258"/>
      <c r="AI92" s="258"/>
      <c r="AJ92" s="258"/>
      <c r="AK92" s="258"/>
      <c r="AL92" s="258"/>
      <c r="AM92" s="258"/>
      <c r="AN92" s="257" t="s">
        <v>59</v>
      </c>
      <c r="AO92" s="258"/>
      <c r="AP92" s="259"/>
      <c r="AQ92" s="213" t="s">
        <v>60</v>
      </c>
      <c r="AR92" s="21"/>
      <c r="AS92" s="35" t="s">
        <v>61</v>
      </c>
      <c r="AT92" s="36" t="s">
        <v>62</v>
      </c>
      <c r="AU92" s="36" t="s">
        <v>63</v>
      </c>
      <c r="AV92" s="36" t="s">
        <v>64</v>
      </c>
      <c r="AW92" s="36" t="s">
        <v>65</v>
      </c>
      <c r="AX92" s="36" t="s">
        <v>66</v>
      </c>
      <c r="AY92" s="36" t="s">
        <v>67</v>
      </c>
      <c r="AZ92" s="36" t="s">
        <v>68</v>
      </c>
      <c r="BA92" s="36" t="s">
        <v>69</v>
      </c>
      <c r="BB92" s="36" t="s">
        <v>70</v>
      </c>
      <c r="BC92" s="36" t="s">
        <v>71</v>
      </c>
      <c r="BD92" s="37" t="s">
        <v>72</v>
      </c>
    </row>
    <row r="93" spans="1:91" s="1" customFormat="1" ht="10.9" customHeight="1" x14ac:dyDescent="0.2">
      <c r="B93" s="21"/>
      <c r="AR93" s="21"/>
      <c r="AS93" s="38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212"/>
    </row>
    <row r="94" spans="1:91" s="214" customFormat="1" ht="32.450000000000003" customHeight="1" x14ac:dyDescent="0.2">
      <c r="B94" s="215"/>
      <c r="C94" s="39" t="s">
        <v>73</v>
      </c>
      <c r="D94" s="216"/>
      <c r="E94" s="216"/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53">
        <f>ROUND(AG95+AG96+SUM(AG99:AG101)+SUM(AG104:AG106),2)</f>
        <v>37632867</v>
      </c>
      <c r="AH94" s="253"/>
      <c r="AI94" s="253"/>
      <c r="AJ94" s="253"/>
      <c r="AK94" s="253"/>
      <c r="AL94" s="253"/>
      <c r="AM94" s="253"/>
      <c r="AN94" s="254">
        <f t="shared" ref="AN94:AN106" si="0">SUM(AG94,AT94)</f>
        <v>45535769.07</v>
      </c>
      <c r="AO94" s="254"/>
      <c r="AP94" s="254"/>
      <c r="AQ94" s="217" t="s">
        <v>1</v>
      </c>
      <c r="AR94" s="215"/>
      <c r="AS94" s="218">
        <f>ROUND(AS95+AS96+SUM(AS99:AS101)+SUM(AS104:AS106),2)</f>
        <v>0</v>
      </c>
      <c r="AT94" s="219">
        <f t="shared" ref="AT94:AT106" si="1">ROUND(SUM(AV94:AW94),2)</f>
        <v>7902902.0700000003</v>
      </c>
      <c r="AU94" s="220">
        <f>ROUND(AU95+AU96+SUM(AU99:AU101)+SUM(AU104:AU106),5)</f>
        <v>0</v>
      </c>
      <c r="AV94" s="219">
        <f>ROUND(AZ94*L29,2)</f>
        <v>7902902.0700000003</v>
      </c>
      <c r="AW94" s="219">
        <f>ROUND(BA94*L30,2)</f>
        <v>0</v>
      </c>
      <c r="AX94" s="219">
        <f>ROUND(BB94*L29,2)</f>
        <v>0</v>
      </c>
      <c r="AY94" s="219">
        <f>ROUND(BC94*L30,2)</f>
        <v>0</v>
      </c>
      <c r="AZ94" s="219">
        <f>ROUND(AZ95+AZ96+SUM(AZ99:AZ101)+SUM(AZ104:AZ106),2)</f>
        <v>37632867</v>
      </c>
      <c r="BA94" s="219">
        <f>ROUND(BA95+BA96+SUM(BA99:BA101)+SUM(BA104:BA106),2)</f>
        <v>0</v>
      </c>
      <c r="BB94" s="219">
        <f>ROUND(BB95+BB96+SUM(BB99:BB101)+SUM(BB104:BB106),2)</f>
        <v>0</v>
      </c>
      <c r="BC94" s="219">
        <f>ROUND(BC95+BC96+SUM(BC99:BC101)+SUM(BC104:BC106),2)</f>
        <v>0</v>
      </c>
      <c r="BD94" s="221">
        <f>ROUND(BD95+BD96+SUM(BD99:BD101)+SUM(BD104:BD106),2)</f>
        <v>0</v>
      </c>
      <c r="BS94" s="222" t="s">
        <v>74</v>
      </c>
      <c r="BT94" s="222" t="s">
        <v>75</v>
      </c>
      <c r="BU94" s="223" t="s">
        <v>76</v>
      </c>
      <c r="BV94" s="222" t="s">
        <v>77</v>
      </c>
      <c r="BW94" s="222" t="s">
        <v>4</v>
      </c>
      <c r="BX94" s="222" t="s">
        <v>78</v>
      </c>
      <c r="CL94" s="222" t="s">
        <v>1</v>
      </c>
    </row>
    <row r="95" spans="1:91" s="233" customFormat="1" ht="24.75" customHeight="1" x14ac:dyDescent="0.2">
      <c r="A95" s="224" t="s">
        <v>79</v>
      </c>
      <c r="B95" s="225"/>
      <c r="C95" s="226"/>
      <c r="D95" s="293" t="s">
        <v>80</v>
      </c>
      <c r="E95" s="293"/>
      <c r="F95" s="293"/>
      <c r="G95" s="293"/>
      <c r="H95" s="293"/>
      <c r="I95" s="227"/>
      <c r="J95" s="293" t="s">
        <v>81</v>
      </c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51">
        <f>'01 - úsek N - cyklostezka...'!J30</f>
        <v>12540712.869999999</v>
      </c>
      <c r="AH95" s="252"/>
      <c r="AI95" s="252"/>
      <c r="AJ95" s="252"/>
      <c r="AK95" s="252"/>
      <c r="AL95" s="252"/>
      <c r="AM95" s="252"/>
      <c r="AN95" s="251">
        <f t="shared" si="0"/>
        <v>15174262.57</v>
      </c>
      <c r="AO95" s="252"/>
      <c r="AP95" s="252"/>
      <c r="AQ95" s="228" t="s">
        <v>82</v>
      </c>
      <c r="AR95" s="225"/>
      <c r="AS95" s="229">
        <v>0</v>
      </c>
      <c r="AT95" s="230">
        <f t="shared" si="1"/>
        <v>2633549.7000000002</v>
      </c>
      <c r="AU95" s="231">
        <f>'01 - úsek N - cyklostezka...'!P127</f>
        <v>0</v>
      </c>
      <c r="AV95" s="230">
        <f>'01 - úsek N - cyklostezka...'!J33</f>
        <v>2633549.7000000002</v>
      </c>
      <c r="AW95" s="230">
        <f>'01 - úsek N - cyklostezka...'!J34</f>
        <v>0</v>
      </c>
      <c r="AX95" s="230">
        <f>'01 - úsek N - cyklostezka...'!J35</f>
        <v>0</v>
      </c>
      <c r="AY95" s="230">
        <f>'01 - úsek N - cyklostezka...'!J36</f>
        <v>0</v>
      </c>
      <c r="AZ95" s="230">
        <f>'01 - úsek N - cyklostezka...'!F33</f>
        <v>12540712.869999999</v>
      </c>
      <c r="BA95" s="230">
        <f>'01 - úsek N - cyklostezka...'!F34</f>
        <v>0</v>
      </c>
      <c r="BB95" s="230">
        <f>'01 - úsek N - cyklostezka...'!F35</f>
        <v>0</v>
      </c>
      <c r="BC95" s="230">
        <f>'01 - úsek N - cyklostezka...'!F36</f>
        <v>0</v>
      </c>
      <c r="BD95" s="232">
        <f>'01 - úsek N - cyklostezka...'!F37</f>
        <v>0</v>
      </c>
      <c r="BT95" s="234" t="s">
        <v>83</v>
      </c>
      <c r="BV95" s="234" t="s">
        <v>77</v>
      </c>
      <c r="BW95" s="234" t="s">
        <v>84</v>
      </c>
      <c r="BX95" s="234" t="s">
        <v>4</v>
      </c>
      <c r="CL95" s="234" t="s">
        <v>1</v>
      </c>
      <c r="CM95" s="234" t="s">
        <v>85</v>
      </c>
    </row>
    <row r="96" spans="1:91" s="233" customFormat="1" ht="16.5" customHeight="1" x14ac:dyDescent="0.2">
      <c r="B96" s="225"/>
      <c r="C96" s="226"/>
      <c r="D96" s="293" t="s">
        <v>86</v>
      </c>
      <c r="E96" s="293"/>
      <c r="F96" s="293"/>
      <c r="G96" s="293"/>
      <c r="H96" s="293"/>
      <c r="I96" s="227"/>
      <c r="J96" s="293" t="s">
        <v>87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3"/>
      <c r="AG96" s="269">
        <f>ROUND(SUM(AG97:AG98),2)</f>
        <v>10407899.039999999</v>
      </c>
      <c r="AH96" s="252"/>
      <c r="AI96" s="252"/>
      <c r="AJ96" s="252"/>
      <c r="AK96" s="252"/>
      <c r="AL96" s="252"/>
      <c r="AM96" s="252"/>
      <c r="AN96" s="251">
        <f t="shared" si="0"/>
        <v>12593557.84</v>
      </c>
      <c r="AO96" s="252"/>
      <c r="AP96" s="252"/>
      <c r="AQ96" s="228" t="s">
        <v>82</v>
      </c>
      <c r="AR96" s="225"/>
      <c r="AS96" s="229">
        <f>ROUND(SUM(AS97:AS98),2)</f>
        <v>0</v>
      </c>
      <c r="AT96" s="230">
        <f t="shared" si="1"/>
        <v>2185658.7999999998</v>
      </c>
      <c r="AU96" s="231">
        <f>ROUND(SUM(AU97:AU98),5)</f>
        <v>0</v>
      </c>
      <c r="AV96" s="230">
        <f>ROUND(AZ96*L29,2)</f>
        <v>2185658.7999999998</v>
      </c>
      <c r="AW96" s="230">
        <f>ROUND(BA96*L30,2)</f>
        <v>0</v>
      </c>
      <c r="AX96" s="230">
        <f>ROUND(BB96*L29,2)</f>
        <v>0</v>
      </c>
      <c r="AY96" s="230">
        <f>ROUND(BC96*L30,2)</f>
        <v>0</v>
      </c>
      <c r="AZ96" s="230">
        <f>ROUND(SUM(AZ97:AZ98),2)</f>
        <v>10407899.039999999</v>
      </c>
      <c r="BA96" s="230">
        <f>ROUND(SUM(BA97:BA98),2)</f>
        <v>0</v>
      </c>
      <c r="BB96" s="230">
        <f>ROUND(SUM(BB97:BB98),2)</f>
        <v>0</v>
      </c>
      <c r="BC96" s="230">
        <f>ROUND(SUM(BC97:BC98),2)</f>
        <v>0</v>
      </c>
      <c r="BD96" s="232">
        <f>ROUND(SUM(BD97:BD98),2)</f>
        <v>0</v>
      </c>
      <c r="BS96" s="234" t="s">
        <v>74</v>
      </c>
      <c r="BT96" s="234" t="s">
        <v>83</v>
      </c>
      <c r="BU96" s="234" t="s">
        <v>76</v>
      </c>
      <c r="BV96" s="234" t="s">
        <v>77</v>
      </c>
      <c r="BW96" s="234" t="s">
        <v>88</v>
      </c>
      <c r="BX96" s="234" t="s">
        <v>4</v>
      </c>
      <c r="CL96" s="234" t="s">
        <v>1</v>
      </c>
      <c r="CM96" s="234" t="s">
        <v>85</v>
      </c>
    </row>
    <row r="97" spans="1:91" s="206" customFormat="1" ht="16.5" customHeight="1" x14ac:dyDescent="0.2">
      <c r="A97" s="224" t="s">
        <v>79</v>
      </c>
      <c r="B97" s="207"/>
      <c r="C97" s="4"/>
      <c r="D97" s="4"/>
      <c r="E97" s="295" t="s">
        <v>89</v>
      </c>
      <c r="F97" s="295"/>
      <c r="G97" s="295"/>
      <c r="H97" s="295"/>
      <c r="I97" s="295"/>
      <c r="J97" s="4"/>
      <c r="K97" s="295" t="s">
        <v>90</v>
      </c>
      <c r="L97" s="295"/>
      <c r="M97" s="295"/>
      <c r="N97" s="295"/>
      <c r="O97" s="295"/>
      <c r="P97" s="295"/>
      <c r="Q97" s="295"/>
      <c r="R97" s="295"/>
      <c r="S97" s="295"/>
      <c r="T97" s="295"/>
      <c r="U97" s="295"/>
      <c r="V97" s="295"/>
      <c r="W97" s="295"/>
      <c r="X97" s="295"/>
      <c r="Y97" s="295"/>
      <c r="Z97" s="295"/>
      <c r="AA97" s="295"/>
      <c r="AB97" s="295"/>
      <c r="AC97" s="295"/>
      <c r="AD97" s="295"/>
      <c r="AE97" s="295"/>
      <c r="AF97" s="295"/>
      <c r="AG97" s="264">
        <f>'02.01 - Zpevněné plochy'!J32</f>
        <v>5695238.9800000004</v>
      </c>
      <c r="AH97" s="265"/>
      <c r="AI97" s="265"/>
      <c r="AJ97" s="265"/>
      <c r="AK97" s="265"/>
      <c r="AL97" s="265"/>
      <c r="AM97" s="265"/>
      <c r="AN97" s="264">
        <f t="shared" si="0"/>
        <v>6891239.1699999999</v>
      </c>
      <c r="AO97" s="265"/>
      <c r="AP97" s="265"/>
      <c r="AQ97" s="235" t="s">
        <v>91</v>
      </c>
      <c r="AR97" s="207"/>
      <c r="AS97" s="236">
        <v>0</v>
      </c>
      <c r="AT97" s="46">
        <f t="shared" si="1"/>
        <v>1196000.19</v>
      </c>
      <c r="AU97" s="237">
        <f>'02.01 - Zpevněné plochy'!P131</f>
        <v>0</v>
      </c>
      <c r="AV97" s="46">
        <f>'02.01 - Zpevněné plochy'!J35</f>
        <v>1196000.19</v>
      </c>
      <c r="AW97" s="46">
        <f>'02.01 - Zpevněné plochy'!J36</f>
        <v>0</v>
      </c>
      <c r="AX97" s="46">
        <f>'02.01 - Zpevněné plochy'!J37</f>
        <v>0</v>
      </c>
      <c r="AY97" s="46">
        <f>'02.01 - Zpevněné plochy'!J38</f>
        <v>0</v>
      </c>
      <c r="AZ97" s="46">
        <f>'02.01 - Zpevněné plochy'!F35</f>
        <v>5695238.9800000004</v>
      </c>
      <c r="BA97" s="46">
        <f>'02.01 - Zpevněné plochy'!F36</f>
        <v>0</v>
      </c>
      <c r="BB97" s="46">
        <f>'02.01 - Zpevněné plochy'!F37</f>
        <v>0</v>
      </c>
      <c r="BC97" s="46">
        <f>'02.01 - Zpevněné plochy'!F38</f>
        <v>0</v>
      </c>
      <c r="BD97" s="238">
        <f>'02.01 - Zpevněné plochy'!F39</f>
        <v>0</v>
      </c>
      <c r="BT97" s="16" t="s">
        <v>85</v>
      </c>
      <c r="BV97" s="16" t="s">
        <v>77</v>
      </c>
      <c r="BW97" s="16" t="s">
        <v>92</v>
      </c>
      <c r="BX97" s="16" t="s">
        <v>88</v>
      </c>
      <c r="CL97" s="16" t="s">
        <v>1</v>
      </c>
    </row>
    <row r="98" spans="1:91" s="206" customFormat="1" ht="16.5" customHeight="1" x14ac:dyDescent="0.2">
      <c r="A98" s="224" t="s">
        <v>79</v>
      </c>
      <c r="B98" s="207"/>
      <c r="C98" s="4"/>
      <c r="D98" s="4"/>
      <c r="E98" s="295" t="s">
        <v>93</v>
      </c>
      <c r="F98" s="295"/>
      <c r="G98" s="295"/>
      <c r="H98" s="295"/>
      <c r="I98" s="295"/>
      <c r="J98" s="4"/>
      <c r="K98" s="295" t="s">
        <v>94</v>
      </c>
      <c r="L98" s="295"/>
      <c r="M98" s="295"/>
      <c r="N98" s="295"/>
      <c r="O98" s="295"/>
      <c r="P98" s="295"/>
      <c r="Q98" s="295"/>
      <c r="R98" s="295"/>
      <c r="S98" s="295"/>
      <c r="T98" s="295"/>
      <c r="U98" s="295"/>
      <c r="V98" s="295"/>
      <c r="W98" s="295"/>
      <c r="X98" s="295"/>
      <c r="Y98" s="295"/>
      <c r="Z98" s="295"/>
      <c r="AA98" s="295"/>
      <c r="AB98" s="295"/>
      <c r="AC98" s="295"/>
      <c r="AD98" s="295"/>
      <c r="AE98" s="295"/>
      <c r="AF98" s="295"/>
      <c r="AG98" s="264">
        <f>'02.02 - Mostní objekt'!J32</f>
        <v>4712660.0599999996</v>
      </c>
      <c r="AH98" s="265"/>
      <c r="AI98" s="265"/>
      <c r="AJ98" s="265"/>
      <c r="AK98" s="265"/>
      <c r="AL98" s="265"/>
      <c r="AM98" s="265"/>
      <c r="AN98" s="264">
        <f t="shared" si="0"/>
        <v>5702318.6699999999</v>
      </c>
      <c r="AO98" s="265"/>
      <c r="AP98" s="265"/>
      <c r="AQ98" s="235" t="s">
        <v>91</v>
      </c>
      <c r="AR98" s="207"/>
      <c r="AS98" s="236">
        <v>0</v>
      </c>
      <c r="AT98" s="46">
        <f t="shared" si="1"/>
        <v>989658.61</v>
      </c>
      <c r="AU98" s="237">
        <f>'02.02 - Mostní objekt'!P133</f>
        <v>0</v>
      </c>
      <c r="AV98" s="46">
        <f>'02.02 - Mostní objekt'!J35</f>
        <v>989658.61</v>
      </c>
      <c r="AW98" s="46">
        <f>'02.02 - Mostní objekt'!J36</f>
        <v>0</v>
      </c>
      <c r="AX98" s="46">
        <f>'02.02 - Mostní objekt'!J37</f>
        <v>0</v>
      </c>
      <c r="AY98" s="46">
        <f>'02.02 - Mostní objekt'!J38</f>
        <v>0</v>
      </c>
      <c r="AZ98" s="46">
        <f>'02.02 - Mostní objekt'!F35</f>
        <v>4712660.0599999996</v>
      </c>
      <c r="BA98" s="46">
        <f>'02.02 - Mostní objekt'!F36</f>
        <v>0</v>
      </c>
      <c r="BB98" s="46">
        <f>'02.02 - Mostní objekt'!F37</f>
        <v>0</v>
      </c>
      <c r="BC98" s="46">
        <f>'02.02 - Mostní objekt'!F38</f>
        <v>0</v>
      </c>
      <c r="BD98" s="238">
        <f>'02.02 - Mostní objekt'!F39</f>
        <v>0</v>
      </c>
      <c r="BT98" s="16" t="s">
        <v>85</v>
      </c>
      <c r="BV98" s="16" t="s">
        <v>77</v>
      </c>
      <c r="BW98" s="16" t="s">
        <v>95</v>
      </c>
      <c r="BX98" s="16" t="s">
        <v>88</v>
      </c>
      <c r="CL98" s="16" t="s">
        <v>1</v>
      </c>
    </row>
    <row r="99" spans="1:91" s="233" customFormat="1" ht="24.75" customHeight="1" x14ac:dyDescent="0.2">
      <c r="A99" s="224" t="s">
        <v>79</v>
      </c>
      <c r="B99" s="225"/>
      <c r="C99" s="226"/>
      <c r="D99" s="293" t="s">
        <v>96</v>
      </c>
      <c r="E99" s="293"/>
      <c r="F99" s="293"/>
      <c r="G99" s="293"/>
      <c r="H99" s="293"/>
      <c r="I99" s="227"/>
      <c r="J99" s="293" t="s">
        <v>97</v>
      </c>
      <c r="K99" s="293"/>
      <c r="L99" s="293"/>
      <c r="M99" s="293"/>
      <c r="N99" s="293"/>
      <c r="O99" s="293"/>
      <c r="P99" s="293"/>
      <c r="Q99" s="293"/>
      <c r="R99" s="293"/>
      <c r="S99" s="293"/>
      <c r="T99" s="293"/>
      <c r="U99" s="293"/>
      <c r="V99" s="293"/>
      <c r="W99" s="293"/>
      <c r="X99" s="293"/>
      <c r="Y99" s="293"/>
      <c r="Z99" s="293"/>
      <c r="AA99" s="293"/>
      <c r="AB99" s="293"/>
      <c r="AC99" s="293"/>
      <c r="AD99" s="293"/>
      <c r="AE99" s="293"/>
      <c r="AF99" s="293"/>
      <c r="AG99" s="251">
        <f>'03 - úsek L - Pod Kozákem'!J30</f>
        <v>12990.72</v>
      </c>
      <c r="AH99" s="252"/>
      <c r="AI99" s="252"/>
      <c r="AJ99" s="252"/>
      <c r="AK99" s="252"/>
      <c r="AL99" s="252"/>
      <c r="AM99" s="252"/>
      <c r="AN99" s="251">
        <f t="shared" si="0"/>
        <v>15718.77</v>
      </c>
      <c r="AO99" s="252"/>
      <c r="AP99" s="252"/>
      <c r="AQ99" s="228" t="s">
        <v>82</v>
      </c>
      <c r="AR99" s="225"/>
      <c r="AS99" s="229">
        <v>0</v>
      </c>
      <c r="AT99" s="230">
        <f t="shared" si="1"/>
        <v>2728.05</v>
      </c>
      <c r="AU99" s="231">
        <f>'03 - úsek L - Pod Kozákem'!P118</f>
        <v>0</v>
      </c>
      <c r="AV99" s="230">
        <f>'03 - úsek L - Pod Kozákem'!J33</f>
        <v>2728.05</v>
      </c>
      <c r="AW99" s="230">
        <f>'03 - úsek L - Pod Kozákem'!J34</f>
        <v>0</v>
      </c>
      <c r="AX99" s="230">
        <f>'03 - úsek L - Pod Kozákem'!J35</f>
        <v>0</v>
      </c>
      <c r="AY99" s="230">
        <f>'03 - úsek L - Pod Kozákem'!J36</f>
        <v>0</v>
      </c>
      <c r="AZ99" s="230">
        <f>'03 - úsek L - Pod Kozákem'!F33</f>
        <v>12990.72</v>
      </c>
      <c r="BA99" s="230">
        <f>'03 - úsek L - Pod Kozákem'!F34</f>
        <v>0</v>
      </c>
      <c r="BB99" s="230">
        <f>'03 - úsek L - Pod Kozákem'!F35</f>
        <v>0</v>
      </c>
      <c r="BC99" s="230">
        <f>'03 - úsek L - Pod Kozákem'!F36</f>
        <v>0</v>
      </c>
      <c r="BD99" s="232">
        <f>'03 - úsek L - Pod Kozákem'!F37</f>
        <v>0</v>
      </c>
      <c r="BT99" s="234" t="s">
        <v>83</v>
      </c>
      <c r="BV99" s="234" t="s">
        <v>77</v>
      </c>
      <c r="BW99" s="234" t="s">
        <v>98</v>
      </c>
      <c r="BX99" s="234" t="s">
        <v>4</v>
      </c>
      <c r="CL99" s="234" t="s">
        <v>1</v>
      </c>
      <c r="CM99" s="234" t="s">
        <v>85</v>
      </c>
    </row>
    <row r="100" spans="1:91" s="233" customFormat="1" ht="16.5" customHeight="1" x14ac:dyDescent="0.2">
      <c r="A100" s="224" t="s">
        <v>79</v>
      </c>
      <c r="B100" s="225"/>
      <c r="C100" s="226"/>
      <c r="D100" s="293" t="s">
        <v>99</v>
      </c>
      <c r="E100" s="293"/>
      <c r="F100" s="293"/>
      <c r="G100" s="293"/>
      <c r="H100" s="293"/>
      <c r="I100" s="227"/>
      <c r="J100" s="293" t="s">
        <v>100</v>
      </c>
      <c r="K100" s="293"/>
      <c r="L100" s="293"/>
      <c r="M100" s="293"/>
      <c r="N100" s="293"/>
      <c r="O100" s="293"/>
      <c r="P100" s="293"/>
      <c r="Q100" s="293"/>
      <c r="R100" s="293"/>
      <c r="S100" s="293"/>
      <c r="T100" s="293"/>
      <c r="U100" s="293"/>
      <c r="V100" s="293"/>
      <c r="W100" s="293"/>
      <c r="X100" s="293"/>
      <c r="Y100" s="293"/>
      <c r="Z100" s="293"/>
      <c r="AA100" s="293"/>
      <c r="AB100" s="293"/>
      <c r="AC100" s="293"/>
      <c r="AD100" s="293"/>
      <c r="AE100" s="293"/>
      <c r="AF100" s="293"/>
      <c r="AG100" s="251">
        <f>'04 - cyklostezka Maleny'!J30</f>
        <v>944838.44</v>
      </c>
      <c r="AH100" s="252"/>
      <c r="AI100" s="252"/>
      <c r="AJ100" s="252"/>
      <c r="AK100" s="252"/>
      <c r="AL100" s="252"/>
      <c r="AM100" s="252"/>
      <c r="AN100" s="251">
        <f t="shared" si="0"/>
        <v>1143254.51</v>
      </c>
      <c r="AO100" s="252"/>
      <c r="AP100" s="252"/>
      <c r="AQ100" s="228" t="s">
        <v>82</v>
      </c>
      <c r="AR100" s="225"/>
      <c r="AS100" s="229">
        <v>0</v>
      </c>
      <c r="AT100" s="230">
        <f t="shared" si="1"/>
        <v>198416.07</v>
      </c>
      <c r="AU100" s="231">
        <f>'04 - cyklostezka Maleny'!P122</f>
        <v>0</v>
      </c>
      <c r="AV100" s="230">
        <f>'04 - cyklostezka Maleny'!J33</f>
        <v>198416.07</v>
      </c>
      <c r="AW100" s="230">
        <f>'04 - cyklostezka Maleny'!J34</f>
        <v>0</v>
      </c>
      <c r="AX100" s="230">
        <f>'04 - cyklostezka Maleny'!J35</f>
        <v>0</v>
      </c>
      <c r="AY100" s="230">
        <f>'04 - cyklostezka Maleny'!J36</f>
        <v>0</v>
      </c>
      <c r="AZ100" s="230">
        <f>'04 - cyklostezka Maleny'!F33</f>
        <v>944838.44</v>
      </c>
      <c r="BA100" s="230">
        <f>'04 - cyklostezka Maleny'!F34</f>
        <v>0</v>
      </c>
      <c r="BB100" s="230">
        <f>'04 - cyklostezka Maleny'!F35</f>
        <v>0</v>
      </c>
      <c r="BC100" s="230">
        <f>'04 - cyklostezka Maleny'!F36</f>
        <v>0</v>
      </c>
      <c r="BD100" s="232">
        <f>'04 - cyklostezka Maleny'!F37</f>
        <v>0</v>
      </c>
      <c r="BT100" s="234" t="s">
        <v>83</v>
      </c>
      <c r="BV100" s="234" t="s">
        <v>77</v>
      </c>
      <c r="BW100" s="234" t="s">
        <v>101</v>
      </c>
      <c r="BX100" s="234" t="s">
        <v>4</v>
      </c>
      <c r="CL100" s="234" t="s">
        <v>1</v>
      </c>
      <c r="CM100" s="234" t="s">
        <v>85</v>
      </c>
    </row>
    <row r="101" spans="1:91" s="233" customFormat="1" ht="24.75" customHeight="1" x14ac:dyDescent="0.2">
      <c r="B101" s="225"/>
      <c r="C101" s="226"/>
      <c r="D101" s="293" t="s">
        <v>102</v>
      </c>
      <c r="E101" s="293"/>
      <c r="F101" s="293"/>
      <c r="G101" s="293"/>
      <c r="H101" s="293"/>
      <c r="I101" s="227"/>
      <c r="J101" s="293" t="s">
        <v>103</v>
      </c>
      <c r="K101" s="293"/>
      <c r="L101" s="293"/>
      <c r="M101" s="293"/>
      <c r="N101" s="293"/>
      <c r="O101" s="293"/>
      <c r="P101" s="293"/>
      <c r="Q101" s="293"/>
      <c r="R101" s="293"/>
      <c r="S101" s="293"/>
      <c r="T101" s="293"/>
      <c r="U101" s="293"/>
      <c r="V101" s="293"/>
      <c r="W101" s="293"/>
      <c r="X101" s="293"/>
      <c r="Y101" s="293"/>
      <c r="Z101" s="293"/>
      <c r="AA101" s="293"/>
      <c r="AB101" s="293"/>
      <c r="AC101" s="293"/>
      <c r="AD101" s="293"/>
      <c r="AE101" s="293"/>
      <c r="AF101" s="293"/>
      <c r="AG101" s="269">
        <f>ROUND(SUM(AG102:AG103),2)</f>
        <v>6686633.3600000003</v>
      </c>
      <c r="AH101" s="252"/>
      <c r="AI101" s="252"/>
      <c r="AJ101" s="252"/>
      <c r="AK101" s="252"/>
      <c r="AL101" s="252"/>
      <c r="AM101" s="252"/>
      <c r="AN101" s="251">
        <f t="shared" si="0"/>
        <v>8090826.3700000001</v>
      </c>
      <c r="AO101" s="252"/>
      <c r="AP101" s="252"/>
      <c r="AQ101" s="228" t="s">
        <v>82</v>
      </c>
      <c r="AR101" s="225"/>
      <c r="AS101" s="229">
        <f>ROUND(SUM(AS102:AS103),2)</f>
        <v>0</v>
      </c>
      <c r="AT101" s="230">
        <f t="shared" si="1"/>
        <v>1404193.01</v>
      </c>
      <c r="AU101" s="231">
        <f>ROUND(SUM(AU102:AU103),5)</f>
        <v>0</v>
      </c>
      <c r="AV101" s="230">
        <f>ROUND(AZ101*L29,2)</f>
        <v>1404193.01</v>
      </c>
      <c r="AW101" s="230">
        <f>ROUND(BA101*L30,2)</f>
        <v>0</v>
      </c>
      <c r="AX101" s="230">
        <f>ROUND(BB101*L29,2)</f>
        <v>0</v>
      </c>
      <c r="AY101" s="230">
        <f>ROUND(BC101*L30,2)</f>
        <v>0</v>
      </c>
      <c r="AZ101" s="230">
        <f>ROUND(SUM(AZ102:AZ103),2)</f>
        <v>6686633.3600000003</v>
      </c>
      <c r="BA101" s="230">
        <f>ROUND(SUM(BA102:BA103),2)</f>
        <v>0</v>
      </c>
      <c r="BB101" s="230">
        <f>ROUND(SUM(BB102:BB103),2)</f>
        <v>0</v>
      </c>
      <c r="BC101" s="230">
        <f>ROUND(SUM(BC102:BC103),2)</f>
        <v>0</v>
      </c>
      <c r="BD101" s="232">
        <f>ROUND(SUM(BD102:BD103),2)</f>
        <v>0</v>
      </c>
      <c r="BS101" s="234" t="s">
        <v>74</v>
      </c>
      <c r="BT101" s="234" t="s">
        <v>83</v>
      </c>
      <c r="BU101" s="234" t="s">
        <v>76</v>
      </c>
      <c r="BV101" s="234" t="s">
        <v>77</v>
      </c>
      <c r="BW101" s="234" t="s">
        <v>104</v>
      </c>
      <c r="BX101" s="234" t="s">
        <v>4</v>
      </c>
      <c r="CL101" s="234" t="s">
        <v>1</v>
      </c>
      <c r="CM101" s="234" t="s">
        <v>85</v>
      </c>
    </row>
    <row r="102" spans="1:91" s="206" customFormat="1" ht="16.5" customHeight="1" x14ac:dyDescent="0.2">
      <c r="A102" s="224" t="s">
        <v>79</v>
      </c>
      <c r="B102" s="207"/>
      <c r="C102" s="4"/>
      <c r="D102" s="4"/>
      <c r="E102" s="295" t="s">
        <v>105</v>
      </c>
      <c r="F102" s="295"/>
      <c r="G102" s="295"/>
      <c r="H102" s="295"/>
      <c r="I102" s="295"/>
      <c r="J102" s="4"/>
      <c r="K102" s="295" t="s">
        <v>90</v>
      </c>
      <c r="L102" s="295"/>
      <c r="M102" s="295"/>
      <c r="N102" s="295"/>
      <c r="O102" s="295"/>
      <c r="P102" s="295"/>
      <c r="Q102" s="295"/>
      <c r="R102" s="295"/>
      <c r="S102" s="295"/>
      <c r="T102" s="295"/>
      <c r="U102" s="295"/>
      <c r="V102" s="295"/>
      <c r="W102" s="295"/>
      <c r="X102" s="295"/>
      <c r="Y102" s="295"/>
      <c r="Z102" s="295"/>
      <c r="AA102" s="295"/>
      <c r="AB102" s="295"/>
      <c r="AC102" s="295"/>
      <c r="AD102" s="295"/>
      <c r="AE102" s="295"/>
      <c r="AF102" s="295"/>
      <c r="AG102" s="264">
        <f>'05.01 - Zpevněné plochy'!J32</f>
        <v>231532.42</v>
      </c>
      <c r="AH102" s="265"/>
      <c r="AI102" s="265"/>
      <c r="AJ102" s="265"/>
      <c r="AK102" s="265"/>
      <c r="AL102" s="265"/>
      <c r="AM102" s="265"/>
      <c r="AN102" s="264">
        <f t="shared" si="0"/>
        <v>280154.23</v>
      </c>
      <c r="AO102" s="265"/>
      <c r="AP102" s="265"/>
      <c r="AQ102" s="235" t="s">
        <v>91</v>
      </c>
      <c r="AR102" s="207"/>
      <c r="AS102" s="236">
        <v>0</v>
      </c>
      <c r="AT102" s="46">
        <f t="shared" si="1"/>
        <v>48621.81</v>
      </c>
      <c r="AU102" s="237">
        <f>'05.01 - Zpevněné plochy'!P126</f>
        <v>0</v>
      </c>
      <c r="AV102" s="46">
        <f>'05.01 - Zpevněné plochy'!J35</f>
        <v>48621.81</v>
      </c>
      <c r="AW102" s="46">
        <f>'05.01 - Zpevněné plochy'!J36</f>
        <v>0</v>
      </c>
      <c r="AX102" s="46">
        <f>'05.01 - Zpevněné plochy'!J37</f>
        <v>0</v>
      </c>
      <c r="AY102" s="46">
        <f>'05.01 - Zpevněné plochy'!J38</f>
        <v>0</v>
      </c>
      <c r="AZ102" s="46">
        <f>'05.01 - Zpevněné plochy'!F35</f>
        <v>231532.42</v>
      </c>
      <c r="BA102" s="46">
        <f>'05.01 - Zpevněné plochy'!F36</f>
        <v>0</v>
      </c>
      <c r="BB102" s="46">
        <f>'05.01 - Zpevněné plochy'!F37</f>
        <v>0</v>
      </c>
      <c r="BC102" s="46">
        <f>'05.01 - Zpevněné plochy'!F38</f>
        <v>0</v>
      </c>
      <c r="BD102" s="238">
        <f>'05.01 - Zpevněné plochy'!F39</f>
        <v>0</v>
      </c>
      <c r="BT102" s="16" t="s">
        <v>85</v>
      </c>
      <c r="BV102" s="16" t="s">
        <v>77</v>
      </c>
      <c r="BW102" s="16" t="s">
        <v>106</v>
      </c>
      <c r="BX102" s="16" t="s">
        <v>104</v>
      </c>
      <c r="CL102" s="16" t="s">
        <v>1</v>
      </c>
    </row>
    <row r="103" spans="1:91" s="206" customFormat="1" ht="16.5" customHeight="1" x14ac:dyDescent="0.2">
      <c r="A103" s="224" t="s">
        <v>79</v>
      </c>
      <c r="B103" s="207"/>
      <c r="C103" s="4"/>
      <c r="D103" s="4"/>
      <c r="E103" s="295" t="s">
        <v>107</v>
      </c>
      <c r="F103" s="295"/>
      <c r="G103" s="295"/>
      <c r="H103" s="295"/>
      <c r="I103" s="295"/>
      <c r="J103" s="4"/>
      <c r="K103" s="295" t="s">
        <v>108</v>
      </c>
      <c r="L103" s="295"/>
      <c r="M103" s="295"/>
      <c r="N103" s="295"/>
      <c r="O103" s="295"/>
      <c r="P103" s="295"/>
      <c r="Q103" s="295"/>
      <c r="R103" s="295"/>
      <c r="S103" s="295"/>
      <c r="T103" s="295"/>
      <c r="U103" s="295"/>
      <c r="V103" s="295"/>
      <c r="W103" s="295"/>
      <c r="X103" s="295"/>
      <c r="Y103" s="295"/>
      <c r="Z103" s="295"/>
      <c r="AA103" s="295"/>
      <c r="AB103" s="295"/>
      <c r="AC103" s="295"/>
      <c r="AD103" s="295"/>
      <c r="AE103" s="295"/>
      <c r="AF103" s="295"/>
      <c r="AG103" s="264">
        <f>'05.02 - Lávka'!J32</f>
        <v>6455100.9400000004</v>
      </c>
      <c r="AH103" s="265"/>
      <c r="AI103" s="265"/>
      <c r="AJ103" s="265"/>
      <c r="AK103" s="265"/>
      <c r="AL103" s="265"/>
      <c r="AM103" s="265"/>
      <c r="AN103" s="264">
        <f t="shared" si="0"/>
        <v>7810672.1400000006</v>
      </c>
      <c r="AO103" s="265"/>
      <c r="AP103" s="265"/>
      <c r="AQ103" s="235" t="s">
        <v>91</v>
      </c>
      <c r="AR103" s="207"/>
      <c r="AS103" s="236">
        <v>0</v>
      </c>
      <c r="AT103" s="46">
        <f t="shared" si="1"/>
        <v>1355571.2</v>
      </c>
      <c r="AU103" s="237">
        <f>'05.02 - Lávka'!P133</f>
        <v>0</v>
      </c>
      <c r="AV103" s="46">
        <f>'05.02 - Lávka'!J35</f>
        <v>1355571.2</v>
      </c>
      <c r="AW103" s="46">
        <f>'05.02 - Lávka'!J36</f>
        <v>0</v>
      </c>
      <c r="AX103" s="46">
        <f>'05.02 - Lávka'!J37</f>
        <v>0</v>
      </c>
      <c r="AY103" s="46">
        <f>'05.02 - Lávka'!J38</f>
        <v>0</v>
      </c>
      <c r="AZ103" s="46">
        <f>'05.02 - Lávka'!F35</f>
        <v>6455100.9400000004</v>
      </c>
      <c r="BA103" s="46">
        <f>'05.02 - Lávka'!F36</f>
        <v>0</v>
      </c>
      <c r="BB103" s="46">
        <f>'05.02 - Lávka'!F37</f>
        <v>0</v>
      </c>
      <c r="BC103" s="46">
        <f>'05.02 - Lávka'!F38</f>
        <v>0</v>
      </c>
      <c r="BD103" s="238">
        <f>'05.02 - Lávka'!F39</f>
        <v>0</v>
      </c>
      <c r="BT103" s="16" t="s">
        <v>85</v>
      </c>
      <c r="BV103" s="16" t="s">
        <v>77</v>
      </c>
      <c r="BW103" s="16" t="s">
        <v>109</v>
      </c>
      <c r="BX103" s="16" t="s">
        <v>104</v>
      </c>
      <c r="CL103" s="16" t="s">
        <v>1</v>
      </c>
    </row>
    <row r="104" spans="1:91" s="233" customFormat="1" ht="24.75" customHeight="1" x14ac:dyDescent="0.2">
      <c r="A104" s="224" t="s">
        <v>79</v>
      </c>
      <c r="B104" s="225"/>
      <c r="C104" s="226"/>
      <c r="D104" s="294" t="s">
        <v>110</v>
      </c>
      <c r="E104" s="294"/>
      <c r="F104" s="294"/>
      <c r="G104" s="294"/>
      <c r="H104" s="294"/>
      <c r="I104" s="239"/>
      <c r="J104" s="294" t="s">
        <v>111</v>
      </c>
      <c r="K104" s="294"/>
      <c r="L104" s="294"/>
      <c r="M104" s="294"/>
      <c r="N104" s="294"/>
      <c r="O104" s="294"/>
      <c r="P104" s="294"/>
      <c r="Q104" s="294"/>
      <c r="R104" s="294"/>
      <c r="S104" s="294"/>
      <c r="T104" s="294"/>
      <c r="U104" s="294"/>
      <c r="V104" s="294"/>
      <c r="W104" s="294"/>
      <c r="X104" s="294"/>
      <c r="Y104" s="294"/>
      <c r="Z104" s="294"/>
      <c r="AA104" s="294"/>
      <c r="AB104" s="294"/>
      <c r="AC104" s="294"/>
      <c r="AD104" s="294"/>
      <c r="AE104" s="294"/>
      <c r="AF104" s="294"/>
      <c r="AG104" s="255">
        <f>'07 - úsek I - účelová kom...'!J30</f>
        <v>0</v>
      </c>
      <c r="AH104" s="256"/>
      <c r="AI104" s="256"/>
      <c r="AJ104" s="256"/>
      <c r="AK104" s="256"/>
      <c r="AL104" s="256"/>
      <c r="AM104" s="256"/>
      <c r="AN104" s="255">
        <f t="shared" si="0"/>
        <v>0</v>
      </c>
      <c r="AO104" s="256"/>
      <c r="AP104" s="256"/>
      <c r="AQ104" s="228" t="s">
        <v>82</v>
      </c>
      <c r="AR104" s="225"/>
      <c r="AS104" s="229">
        <v>0</v>
      </c>
      <c r="AT104" s="230">
        <f t="shared" si="1"/>
        <v>0</v>
      </c>
      <c r="AU104" s="231">
        <f>'07 - úsek I - účelová kom...'!P121</f>
        <v>0</v>
      </c>
      <c r="AV104" s="230">
        <f>'07 - úsek I - účelová kom...'!J33</f>
        <v>0</v>
      </c>
      <c r="AW104" s="230">
        <f>'07 - úsek I - účelová kom...'!J34</f>
        <v>0</v>
      </c>
      <c r="AX104" s="230">
        <f>'07 - úsek I - účelová kom...'!J35</f>
        <v>0</v>
      </c>
      <c r="AY104" s="230">
        <f>'07 - úsek I - účelová kom...'!J36</f>
        <v>0</v>
      </c>
      <c r="AZ104" s="230">
        <f>'07 - úsek I - účelová kom...'!F33</f>
        <v>0</v>
      </c>
      <c r="BA104" s="230">
        <f>'07 - úsek I - účelová kom...'!F34</f>
        <v>0</v>
      </c>
      <c r="BB104" s="230">
        <f>'07 - úsek I - účelová kom...'!F35</f>
        <v>0</v>
      </c>
      <c r="BC104" s="230">
        <f>'07 - úsek I - účelová kom...'!F36</f>
        <v>0</v>
      </c>
      <c r="BD104" s="232">
        <f>'07 - úsek I - účelová kom...'!F37</f>
        <v>0</v>
      </c>
      <c r="BT104" s="234" t="s">
        <v>83</v>
      </c>
      <c r="BV104" s="234" t="s">
        <v>77</v>
      </c>
      <c r="BW104" s="234" t="s">
        <v>112</v>
      </c>
      <c r="BX104" s="234" t="s">
        <v>4</v>
      </c>
      <c r="CL104" s="234" t="s">
        <v>1</v>
      </c>
      <c r="CM104" s="234" t="s">
        <v>85</v>
      </c>
    </row>
    <row r="105" spans="1:91" s="233" customFormat="1" ht="24.75" customHeight="1" x14ac:dyDescent="0.2">
      <c r="A105" s="224" t="s">
        <v>79</v>
      </c>
      <c r="B105" s="225"/>
      <c r="C105" s="226"/>
      <c r="D105" s="293" t="s">
        <v>113</v>
      </c>
      <c r="E105" s="293"/>
      <c r="F105" s="293"/>
      <c r="G105" s="293"/>
      <c r="H105" s="293"/>
      <c r="I105" s="227"/>
      <c r="J105" s="293" t="s">
        <v>114</v>
      </c>
      <c r="K105" s="293"/>
      <c r="L105" s="293"/>
      <c r="M105" s="293"/>
      <c r="N105" s="293"/>
      <c r="O105" s="293"/>
      <c r="P105" s="293"/>
      <c r="Q105" s="293"/>
      <c r="R105" s="293"/>
      <c r="S105" s="293"/>
      <c r="T105" s="293"/>
      <c r="U105" s="293"/>
      <c r="V105" s="293"/>
      <c r="W105" s="293"/>
      <c r="X105" s="293"/>
      <c r="Y105" s="293"/>
      <c r="Z105" s="293"/>
      <c r="AA105" s="293"/>
      <c r="AB105" s="293"/>
      <c r="AC105" s="293"/>
      <c r="AD105" s="293"/>
      <c r="AE105" s="293"/>
      <c r="AF105" s="293"/>
      <c r="AG105" s="251">
        <f>'08 - úsek H - cyklostezka...'!J30</f>
        <v>3504264.35</v>
      </c>
      <c r="AH105" s="252"/>
      <c r="AI105" s="252"/>
      <c r="AJ105" s="252"/>
      <c r="AK105" s="252"/>
      <c r="AL105" s="252"/>
      <c r="AM105" s="252"/>
      <c r="AN105" s="251">
        <f t="shared" si="0"/>
        <v>4240159.8600000003</v>
      </c>
      <c r="AO105" s="252"/>
      <c r="AP105" s="252"/>
      <c r="AQ105" s="228" t="s">
        <v>82</v>
      </c>
      <c r="AR105" s="225"/>
      <c r="AS105" s="229">
        <v>0</v>
      </c>
      <c r="AT105" s="230">
        <f t="shared" si="1"/>
        <v>735895.51</v>
      </c>
      <c r="AU105" s="231">
        <f>'08 - úsek H - cyklostezka...'!P125</f>
        <v>0</v>
      </c>
      <c r="AV105" s="230">
        <f>'08 - úsek H - cyklostezka...'!J33</f>
        <v>735895.51</v>
      </c>
      <c r="AW105" s="230">
        <f>'08 - úsek H - cyklostezka...'!J34</f>
        <v>0</v>
      </c>
      <c r="AX105" s="230">
        <f>'08 - úsek H - cyklostezka...'!J35</f>
        <v>0</v>
      </c>
      <c r="AY105" s="230">
        <f>'08 - úsek H - cyklostezka...'!J36</f>
        <v>0</v>
      </c>
      <c r="AZ105" s="230">
        <f>'08 - úsek H - cyklostezka...'!F33</f>
        <v>3504264.35</v>
      </c>
      <c r="BA105" s="230">
        <f>'08 - úsek H - cyklostezka...'!F34</f>
        <v>0</v>
      </c>
      <c r="BB105" s="230">
        <f>'08 - úsek H - cyklostezka...'!F35</f>
        <v>0</v>
      </c>
      <c r="BC105" s="230">
        <f>'08 - úsek H - cyklostezka...'!F36</f>
        <v>0</v>
      </c>
      <c r="BD105" s="232">
        <f>'08 - úsek H - cyklostezka...'!F37</f>
        <v>0</v>
      </c>
      <c r="BT105" s="234" t="s">
        <v>83</v>
      </c>
      <c r="BV105" s="234" t="s">
        <v>77</v>
      </c>
      <c r="BW105" s="234" t="s">
        <v>115</v>
      </c>
      <c r="BX105" s="234" t="s">
        <v>4</v>
      </c>
      <c r="CL105" s="234" t="s">
        <v>1</v>
      </c>
      <c r="CM105" s="234" t="s">
        <v>85</v>
      </c>
    </row>
    <row r="106" spans="1:91" s="233" customFormat="1" ht="24.75" customHeight="1" x14ac:dyDescent="0.2">
      <c r="A106" s="224" t="s">
        <v>79</v>
      </c>
      <c r="B106" s="225"/>
      <c r="C106" s="226"/>
      <c r="D106" s="293" t="s">
        <v>116</v>
      </c>
      <c r="E106" s="293"/>
      <c r="F106" s="293"/>
      <c r="G106" s="293"/>
      <c r="H106" s="293"/>
      <c r="I106" s="227"/>
      <c r="J106" s="293" t="s">
        <v>117</v>
      </c>
      <c r="K106" s="293"/>
      <c r="L106" s="293"/>
      <c r="M106" s="293"/>
      <c r="N106" s="293"/>
      <c r="O106" s="293"/>
      <c r="P106" s="293"/>
      <c r="Q106" s="293"/>
      <c r="R106" s="293"/>
      <c r="S106" s="293"/>
      <c r="T106" s="293"/>
      <c r="U106" s="293"/>
      <c r="V106" s="293"/>
      <c r="W106" s="293"/>
      <c r="X106" s="293"/>
      <c r="Y106" s="293"/>
      <c r="Z106" s="293"/>
      <c r="AA106" s="293"/>
      <c r="AB106" s="293"/>
      <c r="AC106" s="293"/>
      <c r="AD106" s="293"/>
      <c r="AE106" s="293"/>
      <c r="AF106" s="293"/>
      <c r="AG106" s="251">
        <f>'09 - úsek G - cyklostezka...'!J30</f>
        <v>3535528.22</v>
      </c>
      <c r="AH106" s="252"/>
      <c r="AI106" s="252"/>
      <c r="AJ106" s="252"/>
      <c r="AK106" s="252"/>
      <c r="AL106" s="252"/>
      <c r="AM106" s="252"/>
      <c r="AN106" s="251">
        <f t="shared" si="0"/>
        <v>4277989.1500000004</v>
      </c>
      <c r="AO106" s="252"/>
      <c r="AP106" s="252"/>
      <c r="AQ106" s="228" t="s">
        <v>82</v>
      </c>
      <c r="AR106" s="225"/>
      <c r="AS106" s="240">
        <v>0</v>
      </c>
      <c r="AT106" s="241">
        <f t="shared" si="1"/>
        <v>742460.93</v>
      </c>
      <c r="AU106" s="242">
        <f>'09 - úsek G - cyklostezka...'!P123</f>
        <v>0</v>
      </c>
      <c r="AV106" s="241">
        <f>'09 - úsek G - cyklostezka...'!J33</f>
        <v>742460.93</v>
      </c>
      <c r="AW106" s="241">
        <f>'09 - úsek G - cyklostezka...'!J34</f>
        <v>0</v>
      </c>
      <c r="AX106" s="241">
        <f>'09 - úsek G - cyklostezka...'!J35</f>
        <v>0</v>
      </c>
      <c r="AY106" s="241">
        <f>'09 - úsek G - cyklostezka...'!J36</f>
        <v>0</v>
      </c>
      <c r="AZ106" s="241">
        <f>'09 - úsek G - cyklostezka...'!F33</f>
        <v>3535528.22</v>
      </c>
      <c r="BA106" s="241">
        <f>'09 - úsek G - cyklostezka...'!F34</f>
        <v>0</v>
      </c>
      <c r="BB106" s="241">
        <f>'09 - úsek G - cyklostezka...'!F35</f>
        <v>0</v>
      </c>
      <c r="BC106" s="241">
        <f>'09 - úsek G - cyklostezka...'!F36</f>
        <v>0</v>
      </c>
      <c r="BD106" s="243">
        <f>'09 - úsek G - cyklostezka...'!F37</f>
        <v>0</v>
      </c>
      <c r="BT106" s="234" t="s">
        <v>83</v>
      </c>
      <c r="BV106" s="234" t="s">
        <v>77</v>
      </c>
      <c r="BW106" s="234" t="s">
        <v>118</v>
      </c>
      <c r="BX106" s="234" t="s">
        <v>4</v>
      </c>
      <c r="CL106" s="234" t="s">
        <v>1</v>
      </c>
      <c r="CM106" s="234" t="s">
        <v>85</v>
      </c>
    </row>
    <row r="107" spans="1:91" s="1" customFormat="1" ht="30" customHeight="1" x14ac:dyDescent="0.2">
      <c r="B107" s="21"/>
      <c r="AR107" s="21"/>
    </row>
    <row r="108" spans="1:91" s="1" customFormat="1" ht="6.95" customHeight="1" x14ac:dyDescent="0.2">
      <c r="B108" s="27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1"/>
    </row>
  </sheetData>
  <sheetProtection algorithmName="SHA-512" hashValue="e6b5AsXpWqGVNejVn+FT7zac0X13XgQGOHJISwVrjYYJuQqrvWmPmaOliMyIuALXCt5NALCTJpy4kpvRJrsNLQ==" saltValue="BEBsnaUK+b6NnmfMsC2fOQ==" spinCount="100000" sheet="1" objects="1" scenarios="1"/>
  <mergeCells count="86">
    <mergeCell ref="I92:AF92"/>
    <mergeCell ref="J101:AF101"/>
    <mergeCell ref="J100:AF100"/>
    <mergeCell ref="J99:AF99"/>
    <mergeCell ref="J95:AF95"/>
    <mergeCell ref="D104:H104"/>
    <mergeCell ref="D99:H99"/>
    <mergeCell ref="D95:H95"/>
    <mergeCell ref="D101:H101"/>
    <mergeCell ref="E98:I98"/>
    <mergeCell ref="E102:I102"/>
    <mergeCell ref="E103:I103"/>
    <mergeCell ref="E97:I97"/>
    <mergeCell ref="L85:AJ85"/>
    <mergeCell ref="D105:H105"/>
    <mergeCell ref="J105:AF105"/>
    <mergeCell ref="D106:H106"/>
    <mergeCell ref="J106:AF106"/>
    <mergeCell ref="AG104:AM104"/>
    <mergeCell ref="AG105:AM105"/>
    <mergeCell ref="J96:AF96"/>
    <mergeCell ref="J104:AF104"/>
    <mergeCell ref="K102:AF102"/>
    <mergeCell ref="K97:AF97"/>
    <mergeCell ref="K103:AF103"/>
    <mergeCell ref="K98:AF98"/>
    <mergeCell ref="C92:G92"/>
    <mergeCell ref="D100:H100"/>
    <mergeCell ref="D96:H96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7:AM97"/>
    <mergeCell ref="AG103:AM103"/>
    <mergeCell ref="AG102:AM102"/>
    <mergeCell ref="AG92:AM92"/>
    <mergeCell ref="AG95:AM95"/>
    <mergeCell ref="AG100:AM100"/>
    <mergeCell ref="AG101:AM101"/>
    <mergeCell ref="AG99:AM99"/>
    <mergeCell ref="AG96:AM96"/>
    <mergeCell ref="AG98:AM98"/>
    <mergeCell ref="AM90:AP90"/>
    <mergeCell ref="AM89:AP89"/>
    <mergeCell ref="AM87:AN87"/>
    <mergeCell ref="AN99:AP99"/>
    <mergeCell ref="AN97:AP97"/>
    <mergeCell ref="AN92:AP92"/>
    <mergeCell ref="AS89:AT91"/>
    <mergeCell ref="AN105:AP105"/>
    <mergeCell ref="AN101:AP101"/>
    <mergeCell ref="AN102:AP102"/>
    <mergeCell ref="AN95:AP95"/>
    <mergeCell ref="AN96:AP96"/>
    <mergeCell ref="AN103:AP103"/>
    <mergeCell ref="AN98:AP98"/>
    <mergeCell ref="AN106:AP106"/>
    <mergeCell ref="AG106:AM106"/>
    <mergeCell ref="AG94:AM94"/>
    <mergeCell ref="AN94:AP94"/>
    <mergeCell ref="AN104:AP104"/>
    <mergeCell ref="AN100:AP100"/>
  </mergeCells>
  <hyperlinks>
    <hyperlink ref="A95" location="'01 - úsek N - cyklostezka...'!C2" display="/" xr:uid="{00000000-0004-0000-0000-000000000000}"/>
    <hyperlink ref="A97" location="'02.01 - Zpevněné plochy'!C2" display="/" xr:uid="{00000000-0004-0000-0000-000001000000}"/>
    <hyperlink ref="A98" location="'02.02 - Mostní objekt'!C2" display="/" xr:uid="{00000000-0004-0000-0000-000002000000}"/>
    <hyperlink ref="A99" location="'03 - úsek L - Pod Kozákem'!C2" display="/" xr:uid="{00000000-0004-0000-0000-000003000000}"/>
    <hyperlink ref="A100" location="'04 - cyklostezka Maleny'!C2" display="/" xr:uid="{00000000-0004-0000-0000-000004000000}"/>
    <hyperlink ref="A102" location="'05.01 - Zpevněné plochy'!C2" display="/" xr:uid="{00000000-0004-0000-0000-000005000000}"/>
    <hyperlink ref="A103" location="'05.02 - Lávka'!C2" display="/" xr:uid="{00000000-0004-0000-0000-000006000000}"/>
    <hyperlink ref="A104" location="'07 - úsek I - účelová kom...'!C2" display="/" xr:uid="{00000000-0004-0000-0000-000007000000}"/>
    <hyperlink ref="A105" location="'08 - úsek H - cyklostezka...'!C2" display="/" xr:uid="{00000000-0004-0000-0000-000008000000}"/>
    <hyperlink ref="A106" location="'09 - úsek G - cyklostezka...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333"/>
  <sheetViews>
    <sheetView showGridLines="0" workbookViewId="0">
      <selection activeCell="I128" sqref="I128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style="178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66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0" t="s">
        <v>115</v>
      </c>
      <c r="AZ2" s="41" t="s">
        <v>119</v>
      </c>
      <c r="BA2" s="41" t="s">
        <v>119</v>
      </c>
      <c r="BB2" s="41" t="s">
        <v>1</v>
      </c>
      <c r="BC2" s="41" t="s">
        <v>1249</v>
      </c>
      <c r="BD2" s="41" t="s">
        <v>85</v>
      </c>
    </row>
    <row r="3" spans="2:56" ht="6.95" customHeight="1" x14ac:dyDescent="0.2">
      <c r="B3" s="11"/>
      <c r="C3" s="12"/>
      <c r="D3" s="12"/>
      <c r="E3" s="12"/>
      <c r="F3" s="12"/>
      <c r="G3" s="12"/>
      <c r="H3" s="12"/>
      <c r="I3" s="179"/>
      <c r="J3" s="12"/>
      <c r="K3" s="12"/>
      <c r="L3" s="13"/>
      <c r="AT3" s="10" t="s">
        <v>85</v>
      </c>
      <c r="AZ3" s="41" t="s">
        <v>121</v>
      </c>
      <c r="BA3" s="41" t="s">
        <v>122</v>
      </c>
      <c r="BB3" s="41" t="s">
        <v>1</v>
      </c>
      <c r="BC3" s="41" t="s">
        <v>1250</v>
      </c>
      <c r="BD3" s="41" t="s">
        <v>85</v>
      </c>
    </row>
    <row r="4" spans="2:56" ht="24.95" customHeight="1" x14ac:dyDescent="0.2">
      <c r="B4" s="13"/>
      <c r="D4" s="14" t="s">
        <v>124</v>
      </c>
      <c r="L4" s="13"/>
      <c r="M4" s="42" t="s">
        <v>10</v>
      </c>
      <c r="AT4" s="10" t="s">
        <v>3</v>
      </c>
      <c r="AZ4" s="41" t="s">
        <v>125</v>
      </c>
      <c r="BA4" s="41" t="s">
        <v>125</v>
      </c>
      <c r="BB4" s="41" t="s">
        <v>1</v>
      </c>
      <c r="BC4" s="41" t="s">
        <v>1251</v>
      </c>
      <c r="BD4" s="41" t="s">
        <v>85</v>
      </c>
    </row>
    <row r="5" spans="2:56" ht="6.95" customHeight="1" x14ac:dyDescent="0.2">
      <c r="B5" s="13"/>
      <c r="L5" s="13"/>
      <c r="AZ5" s="41" t="s">
        <v>1252</v>
      </c>
      <c r="BA5" s="41" t="s">
        <v>1253</v>
      </c>
      <c r="BB5" s="41" t="s">
        <v>1</v>
      </c>
      <c r="BC5" s="41" t="s">
        <v>1254</v>
      </c>
      <c r="BD5" s="41" t="s">
        <v>85</v>
      </c>
    </row>
    <row r="6" spans="2:56" ht="12" customHeight="1" x14ac:dyDescent="0.2">
      <c r="B6" s="13"/>
      <c r="D6" s="18" t="s">
        <v>16</v>
      </c>
      <c r="L6" s="13"/>
      <c r="AZ6" s="41" t="s">
        <v>1255</v>
      </c>
      <c r="BA6" s="41" t="s">
        <v>1256</v>
      </c>
      <c r="BB6" s="41" t="s">
        <v>1</v>
      </c>
      <c r="BC6" s="41" t="s">
        <v>1257</v>
      </c>
      <c r="BD6" s="41" t="s">
        <v>85</v>
      </c>
    </row>
    <row r="7" spans="2:56" ht="16.5" customHeight="1" x14ac:dyDescent="0.2">
      <c r="B7" s="13"/>
      <c r="E7" s="298" t="str">
        <f>'Rekapitulace stavby'!K6</f>
        <v>Cyklistická komunikace Romže</v>
      </c>
      <c r="F7" s="299"/>
      <c r="G7" s="299"/>
      <c r="H7" s="299"/>
      <c r="L7" s="13"/>
      <c r="AZ7" s="41" t="s">
        <v>1258</v>
      </c>
      <c r="BA7" s="41" t="s">
        <v>1259</v>
      </c>
      <c r="BB7" s="41" t="s">
        <v>1</v>
      </c>
      <c r="BC7" s="41" t="s">
        <v>1260</v>
      </c>
      <c r="BD7" s="41" t="s">
        <v>85</v>
      </c>
    </row>
    <row r="8" spans="2:56" s="1" customFormat="1" ht="12" customHeight="1" x14ac:dyDescent="0.2">
      <c r="B8" s="21"/>
      <c r="D8" s="18" t="s">
        <v>136</v>
      </c>
      <c r="I8" s="105"/>
      <c r="L8" s="21"/>
      <c r="AZ8" s="41" t="s">
        <v>137</v>
      </c>
      <c r="BA8" s="41" t="s">
        <v>138</v>
      </c>
      <c r="BB8" s="41" t="s">
        <v>1</v>
      </c>
      <c r="BC8" s="41" t="s">
        <v>1261</v>
      </c>
      <c r="BD8" s="41" t="s">
        <v>85</v>
      </c>
    </row>
    <row r="9" spans="2:56" s="1" customFormat="1" ht="16.5" customHeight="1" x14ac:dyDescent="0.2">
      <c r="B9" s="21"/>
      <c r="E9" s="291" t="s">
        <v>1262</v>
      </c>
      <c r="F9" s="297"/>
      <c r="G9" s="297"/>
      <c r="H9" s="297"/>
      <c r="I9" s="105"/>
      <c r="L9" s="21"/>
    </row>
    <row r="10" spans="2:56" s="1" customFormat="1" x14ac:dyDescent="0.2">
      <c r="B10" s="21"/>
      <c r="I10" s="105"/>
      <c r="L10" s="21"/>
    </row>
    <row r="11" spans="2:56" s="1" customFormat="1" ht="12" customHeight="1" x14ac:dyDescent="0.2">
      <c r="B11" s="21"/>
      <c r="D11" s="18" t="s">
        <v>18</v>
      </c>
      <c r="F11" s="16" t="s">
        <v>1</v>
      </c>
      <c r="I11" s="180" t="s">
        <v>19</v>
      </c>
      <c r="J11" s="16" t="s">
        <v>1</v>
      </c>
      <c r="L11" s="21"/>
    </row>
    <row r="12" spans="2:56" s="1" customFormat="1" ht="12" customHeight="1" x14ac:dyDescent="0.2">
      <c r="B12" s="21"/>
      <c r="D12" s="18" t="s">
        <v>20</v>
      </c>
      <c r="F12" s="16" t="s">
        <v>21</v>
      </c>
      <c r="I12" s="180" t="s">
        <v>22</v>
      </c>
      <c r="J12" s="31" t="str">
        <f>'Rekapitulace stavby'!AN8</f>
        <v>7. 7. 2022</v>
      </c>
      <c r="L12" s="21"/>
    </row>
    <row r="13" spans="2:56" s="1" customFormat="1" ht="10.9" customHeight="1" x14ac:dyDescent="0.2">
      <c r="B13" s="21"/>
      <c r="I13" s="105"/>
      <c r="L13" s="21"/>
    </row>
    <row r="14" spans="2:56" s="1" customFormat="1" ht="12" customHeight="1" x14ac:dyDescent="0.2">
      <c r="B14" s="21"/>
      <c r="D14" s="18" t="s">
        <v>24</v>
      </c>
      <c r="I14" s="180" t="s">
        <v>25</v>
      </c>
      <c r="J14" s="16" t="s">
        <v>1</v>
      </c>
      <c r="L14" s="21"/>
    </row>
    <row r="15" spans="2:56" s="1" customFormat="1" ht="18" customHeight="1" x14ac:dyDescent="0.2">
      <c r="B15" s="21"/>
      <c r="E15" s="16" t="s">
        <v>26</v>
      </c>
      <c r="I15" s="180" t="s">
        <v>27</v>
      </c>
      <c r="J15" s="16" t="s">
        <v>1</v>
      </c>
      <c r="L15" s="21"/>
    </row>
    <row r="16" spans="2:56" s="1" customFormat="1" ht="6.95" customHeight="1" x14ac:dyDescent="0.2">
      <c r="B16" s="21"/>
      <c r="I16" s="105"/>
      <c r="L16" s="21"/>
    </row>
    <row r="17" spans="2:12" s="1" customFormat="1" ht="12" customHeight="1" x14ac:dyDescent="0.2">
      <c r="B17" s="21"/>
      <c r="D17" s="18" t="s">
        <v>28</v>
      </c>
      <c r="I17" s="180" t="s">
        <v>25</v>
      </c>
      <c r="J17" s="151" t="str">
        <f>'Rekapitulace stavby'!AN13</f>
        <v>Vyplň údaj</v>
      </c>
      <c r="L17" s="21"/>
    </row>
    <row r="18" spans="2:12" s="1" customFormat="1" ht="18" customHeight="1" x14ac:dyDescent="0.2">
      <c r="B18" s="21"/>
      <c r="E18" s="300" t="str">
        <f>'Rekapitulace stavby'!E14</f>
        <v>Vyplň údaj</v>
      </c>
      <c r="F18" s="283"/>
      <c r="G18" s="283"/>
      <c r="H18" s="283"/>
      <c r="I18" s="180" t="s">
        <v>27</v>
      </c>
      <c r="J18" s="151" t="str">
        <f>'Rekapitulace stavby'!AN14</f>
        <v>Vyplň údaj</v>
      </c>
      <c r="L18" s="21"/>
    </row>
    <row r="19" spans="2:12" s="1" customFormat="1" ht="6.95" customHeight="1" x14ac:dyDescent="0.2">
      <c r="B19" s="21"/>
      <c r="I19" s="105"/>
      <c r="L19" s="21"/>
    </row>
    <row r="20" spans="2:12" s="1" customFormat="1" ht="12" customHeight="1" x14ac:dyDescent="0.2">
      <c r="B20" s="21"/>
      <c r="D20" s="18" t="s">
        <v>30</v>
      </c>
      <c r="I20" s="180" t="s">
        <v>25</v>
      </c>
      <c r="J20" s="16" t="s">
        <v>1</v>
      </c>
      <c r="L20" s="21"/>
    </row>
    <row r="21" spans="2:12" s="1" customFormat="1" ht="18" customHeight="1" x14ac:dyDescent="0.2">
      <c r="B21" s="21"/>
      <c r="E21" s="16" t="s">
        <v>31</v>
      </c>
      <c r="I21" s="180" t="s">
        <v>27</v>
      </c>
      <c r="J21" s="16" t="s">
        <v>1</v>
      </c>
      <c r="L21" s="21"/>
    </row>
    <row r="22" spans="2:12" s="1" customFormat="1" ht="6.95" customHeight="1" x14ac:dyDescent="0.2">
      <c r="B22" s="21"/>
      <c r="I22" s="105"/>
      <c r="L22" s="21"/>
    </row>
    <row r="23" spans="2:12" s="1" customFormat="1" ht="12" customHeight="1" x14ac:dyDescent="0.2">
      <c r="B23" s="21"/>
      <c r="D23" s="18" t="s">
        <v>33</v>
      </c>
      <c r="I23" s="180" t="s">
        <v>25</v>
      </c>
      <c r="J23" s="16" t="str">
        <f>IF('Rekapitulace stavby'!AN19="","",'Rekapitulace stavby'!AN19)</f>
        <v/>
      </c>
      <c r="L23" s="21"/>
    </row>
    <row r="24" spans="2:12" s="1" customFormat="1" ht="18" customHeight="1" x14ac:dyDescent="0.2">
      <c r="B24" s="21"/>
      <c r="E24" s="16" t="str">
        <f>IF('Rekapitulace stavby'!E20="","",'Rekapitulace stavby'!E20)</f>
        <v xml:space="preserve"> </v>
      </c>
      <c r="I24" s="180" t="s">
        <v>27</v>
      </c>
      <c r="J24" s="16" t="str">
        <f>IF('Rekapitulace stavby'!AN20="","",'Rekapitulace stavby'!AN20)</f>
        <v/>
      </c>
      <c r="L24" s="21"/>
    </row>
    <row r="25" spans="2:12" s="1" customFormat="1" ht="6.95" customHeight="1" x14ac:dyDescent="0.2">
      <c r="B25" s="21"/>
      <c r="I25" s="105"/>
      <c r="L25" s="21"/>
    </row>
    <row r="26" spans="2:12" s="1" customFormat="1" ht="12" customHeight="1" x14ac:dyDescent="0.2">
      <c r="B26" s="21"/>
      <c r="D26" s="18" t="s">
        <v>34</v>
      </c>
      <c r="I26" s="105"/>
      <c r="L26" s="21"/>
    </row>
    <row r="27" spans="2:12" s="2" customFormat="1" ht="16.5" customHeight="1" x14ac:dyDescent="0.2">
      <c r="B27" s="43"/>
      <c r="E27" s="287" t="s">
        <v>1</v>
      </c>
      <c r="F27" s="287"/>
      <c r="G27" s="287"/>
      <c r="H27" s="287"/>
      <c r="I27" s="181"/>
      <c r="L27" s="43"/>
    </row>
    <row r="28" spans="2:12" s="1" customFormat="1" ht="6.95" customHeight="1" x14ac:dyDescent="0.2">
      <c r="B28" s="21"/>
      <c r="I28" s="105"/>
      <c r="L28" s="21"/>
    </row>
    <row r="29" spans="2:12" s="1" customFormat="1" ht="6.95" customHeight="1" x14ac:dyDescent="0.2">
      <c r="B29" s="21"/>
      <c r="D29" s="32"/>
      <c r="E29" s="32"/>
      <c r="F29" s="32"/>
      <c r="G29" s="32"/>
      <c r="H29" s="32"/>
      <c r="I29" s="182"/>
      <c r="J29" s="32"/>
      <c r="K29" s="32"/>
      <c r="L29" s="21"/>
    </row>
    <row r="30" spans="2:12" s="1" customFormat="1" ht="25.35" customHeight="1" x14ac:dyDescent="0.2">
      <c r="B30" s="21"/>
      <c r="D30" s="44" t="s">
        <v>35</v>
      </c>
      <c r="I30" s="105"/>
      <c r="J30" s="40">
        <f>ROUND(J125, 2)</f>
        <v>3504264.35</v>
      </c>
      <c r="L30" s="21"/>
    </row>
    <row r="31" spans="2:12" s="1" customFormat="1" ht="6.95" customHeight="1" x14ac:dyDescent="0.2">
      <c r="B31" s="21"/>
      <c r="D31" s="32"/>
      <c r="E31" s="32"/>
      <c r="F31" s="32"/>
      <c r="G31" s="32"/>
      <c r="H31" s="32"/>
      <c r="I31" s="182"/>
      <c r="J31" s="32"/>
      <c r="K31" s="32"/>
      <c r="L31" s="21"/>
    </row>
    <row r="32" spans="2:12" s="1" customFormat="1" ht="14.45" customHeight="1" x14ac:dyDescent="0.2">
      <c r="B32" s="21"/>
      <c r="F32" s="23" t="s">
        <v>37</v>
      </c>
      <c r="I32" s="183" t="s">
        <v>36</v>
      </c>
      <c r="J32" s="23" t="s">
        <v>38</v>
      </c>
      <c r="L32" s="21"/>
    </row>
    <row r="33" spans="2:12" s="1" customFormat="1" ht="14.45" customHeight="1" x14ac:dyDescent="0.2">
      <c r="B33" s="21"/>
      <c r="D33" s="45" t="s">
        <v>39</v>
      </c>
      <c r="E33" s="18" t="s">
        <v>40</v>
      </c>
      <c r="F33" s="46">
        <f>ROUND((SUM(BE125:BE332)),  2)</f>
        <v>3504264.35</v>
      </c>
      <c r="I33" s="184">
        <v>0.21</v>
      </c>
      <c r="J33" s="46">
        <f>ROUND(((SUM(BE125:BE332))*I33),  2)</f>
        <v>735895.51</v>
      </c>
      <c r="L33" s="21"/>
    </row>
    <row r="34" spans="2:12" s="1" customFormat="1" ht="14.45" customHeight="1" x14ac:dyDescent="0.2">
      <c r="B34" s="21"/>
      <c r="E34" s="18" t="s">
        <v>41</v>
      </c>
      <c r="F34" s="46">
        <f>ROUND((SUM(BF125:BF332)),  2)</f>
        <v>0</v>
      </c>
      <c r="I34" s="184">
        <v>0.15</v>
      </c>
      <c r="J34" s="46">
        <f>ROUND(((SUM(BF125:BF332))*I34),  2)</f>
        <v>0</v>
      </c>
      <c r="L34" s="21"/>
    </row>
    <row r="35" spans="2:12" s="1" customFormat="1" ht="14.45" hidden="1" customHeight="1" x14ac:dyDescent="0.2">
      <c r="B35" s="21"/>
      <c r="E35" s="18" t="s">
        <v>42</v>
      </c>
      <c r="F35" s="46">
        <f>ROUND((SUM(BG125:BG332)),  2)</f>
        <v>0</v>
      </c>
      <c r="I35" s="184">
        <v>0.21</v>
      </c>
      <c r="J35" s="46">
        <f>0</f>
        <v>0</v>
      </c>
      <c r="L35" s="21"/>
    </row>
    <row r="36" spans="2:12" s="1" customFormat="1" ht="14.45" hidden="1" customHeight="1" x14ac:dyDescent="0.2">
      <c r="B36" s="21"/>
      <c r="E36" s="18" t="s">
        <v>43</v>
      </c>
      <c r="F36" s="46">
        <f>ROUND((SUM(BH125:BH332)),  2)</f>
        <v>0</v>
      </c>
      <c r="I36" s="184">
        <v>0.15</v>
      </c>
      <c r="J36" s="46">
        <f>0</f>
        <v>0</v>
      </c>
      <c r="L36" s="21"/>
    </row>
    <row r="37" spans="2:12" s="1" customFormat="1" ht="14.45" hidden="1" customHeight="1" x14ac:dyDescent="0.2">
      <c r="B37" s="21"/>
      <c r="E37" s="18" t="s">
        <v>44</v>
      </c>
      <c r="F37" s="46">
        <f>ROUND((SUM(BI125:BI332)),  2)</f>
        <v>0</v>
      </c>
      <c r="I37" s="184">
        <v>0</v>
      </c>
      <c r="J37" s="46">
        <f>0</f>
        <v>0</v>
      </c>
      <c r="L37" s="21"/>
    </row>
    <row r="38" spans="2:12" s="1" customFormat="1" ht="6.95" customHeight="1" x14ac:dyDescent="0.2">
      <c r="B38" s="21"/>
      <c r="I38" s="105"/>
      <c r="L38" s="21"/>
    </row>
    <row r="39" spans="2:12" s="1" customFormat="1" ht="25.35" customHeight="1" x14ac:dyDescent="0.2">
      <c r="B39" s="21"/>
      <c r="C39" s="48"/>
      <c r="D39" s="49" t="s">
        <v>45</v>
      </c>
      <c r="E39" s="34"/>
      <c r="F39" s="34"/>
      <c r="G39" s="50" t="s">
        <v>46</v>
      </c>
      <c r="H39" s="51" t="s">
        <v>47</v>
      </c>
      <c r="I39" s="185"/>
      <c r="J39" s="52">
        <f>SUM(J30:J37)</f>
        <v>4240159.8600000003</v>
      </c>
      <c r="K39" s="53"/>
      <c r="L39" s="21"/>
    </row>
    <row r="40" spans="2:12" s="1" customFormat="1" ht="14.45" customHeight="1" x14ac:dyDescent="0.2">
      <c r="B40" s="21"/>
      <c r="I40" s="105"/>
      <c r="L40" s="21"/>
    </row>
    <row r="41" spans="2:12" ht="14.45" customHeight="1" x14ac:dyDescent="0.2">
      <c r="B41" s="13"/>
      <c r="L41" s="13"/>
    </row>
    <row r="42" spans="2:12" ht="14.45" customHeight="1" x14ac:dyDescent="0.2">
      <c r="B42" s="13"/>
      <c r="L42" s="13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21"/>
      <c r="D50" s="24" t="s">
        <v>48</v>
      </c>
      <c r="E50" s="25"/>
      <c r="F50" s="25"/>
      <c r="G50" s="24" t="s">
        <v>49</v>
      </c>
      <c r="H50" s="25"/>
      <c r="I50" s="186"/>
      <c r="J50" s="25"/>
      <c r="K50" s="25"/>
      <c r="L50" s="21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21"/>
      <c r="D61" s="26" t="s">
        <v>50</v>
      </c>
      <c r="E61" s="22"/>
      <c r="F61" s="54" t="s">
        <v>51</v>
      </c>
      <c r="G61" s="26" t="s">
        <v>50</v>
      </c>
      <c r="H61" s="22"/>
      <c r="I61" s="187"/>
      <c r="J61" s="55" t="s">
        <v>51</v>
      </c>
      <c r="K61" s="22"/>
      <c r="L61" s="21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21"/>
      <c r="D65" s="24" t="s">
        <v>52</v>
      </c>
      <c r="E65" s="25"/>
      <c r="F65" s="25"/>
      <c r="G65" s="24" t="s">
        <v>53</v>
      </c>
      <c r="H65" s="25"/>
      <c r="I65" s="186"/>
      <c r="J65" s="25"/>
      <c r="K65" s="25"/>
      <c r="L65" s="21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21"/>
      <c r="D76" s="26" t="s">
        <v>50</v>
      </c>
      <c r="E76" s="22"/>
      <c r="F76" s="54" t="s">
        <v>51</v>
      </c>
      <c r="G76" s="26" t="s">
        <v>50</v>
      </c>
      <c r="H76" s="22"/>
      <c r="I76" s="187"/>
      <c r="J76" s="55" t="s">
        <v>51</v>
      </c>
      <c r="K76" s="22"/>
      <c r="L76" s="21"/>
    </row>
    <row r="77" spans="2:12" s="1" customFormat="1" ht="14.45" customHeight="1" x14ac:dyDescent="0.2">
      <c r="B77" s="27"/>
      <c r="C77" s="28"/>
      <c r="D77" s="28"/>
      <c r="E77" s="28"/>
      <c r="F77" s="28"/>
      <c r="G77" s="28"/>
      <c r="H77" s="28"/>
      <c r="I77" s="188"/>
      <c r="J77" s="28"/>
      <c r="K77" s="28"/>
      <c r="L77" s="21"/>
    </row>
    <row r="81" spans="2:47" s="1" customFormat="1" ht="6.95" customHeight="1" x14ac:dyDescent="0.2">
      <c r="B81" s="29"/>
      <c r="C81" s="30"/>
      <c r="D81" s="30"/>
      <c r="E81" s="30"/>
      <c r="F81" s="30"/>
      <c r="G81" s="30"/>
      <c r="H81" s="30"/>
      <c r="I81" s="189"/>
      <c r="J81" s="30"/>
      <c r="K81" s="30"/>
      <c r="L81" s="21"/>
    </row>
    <row r="82" spans="2:47" s="1" customFormat="1" ht="24.95" customHeight="1" x14ac:dyDescent="0.2">
      <c r="B82" s="21"/>
      <c r="C82" s="14" t="s">
        <v>141</v>
      </c>
      <c r="I82" s="105"/>
      <c r="L82" s="21"/>
    </row>
    <row r="83" spans="2:47" s="1" customFormat="1" ht="6.95" customHeight="1" x14ac:dyDescent="0.2">
      <c r="B83" s="21"/>
      <c r="I83" s="105"/>
      <c r="L83" s="21"/>
    </row>
    <row r="84" spans="2:47" s="1" customFormat="1" ht="12" customHeight="1" x14ac:dyDescent="0.2">
      <c r="B84" s="21"/>
      <c r="C84" s="18" t="s">
        <v>16</v>
      </c>
      <c r="I84" s="105"/>
      <c r="L84" s="21"/>
    </row>
    <row r="85" spans="2:47" s="1" customFormat="1" ht="16.5" customHeight="1" x14ac:dyDescent="0.2">
      <c r="B85" s="21"/>
      <c r="E85" s="298" t="str">
        <f>E7</f>
        <v>Cyklistická komunikace Romže</v>
      </c>
      <c r="F85" s="299"/>
      <c r="G85" s="299"/>
      <c r="H85" s="299"/>
      <c r="I85" s="105"/>
      <c r="L85" s="21"/>
    </row>
    <row r="86" spans="2:47" s="1" customFormat="1" ht="12" customHeight="1" x14ac:dyDescent="0.2">
      <c r="B86" s="21"/>
      <c r="C86" s="18" t="s">
        <v>136</v>
      </c>
      <c r="I86" s="105"/>
      <c r="L86" s="21"/>
    </row>
    <row r="87" spans="2:47" s="1" customFormat="1" ht="16.5" customHeight="1" x14ac:dyDescent="0.2">
      <c r="B87" s="21"/>
      <c r="E87" s="291" t="str">
        <f>E9</f>
        <v>08 - úsek H - cyklostezka Ptenský Dvorek</v>
      </c>
      <c r="F87" s="297"/>
      <c r="G87" s="297"/>
      <c r="H87" s="297"/>
      <c r="I87" s="105"/>
      <c r="L87" s="21"/>
    </row>
    <row r="88" spans="2:47" s="1" customFormat="1" ht="6.95" customHeight="1" x14ac:dyDescent="0.2">
      <c r="B88" s="21"/>
      <c r="I88" s="105"/>
      <c r="L88" s="21"/>
    </row>
    <row r="89" spans="2:47" s="1" customFormat="1" ht="12" customHeight="1" x14ac:dyDescent="0.2">
      <c r="B89" s="21"/>
      <c r="C89" s="18" t="s">
        <v>20</v>
      </c>
      <c r="F89" s="16" t="str">
        <f>F12</f>
        <v xml:space="preserve"> </v>
      </c>
      <c r="I89" s="180" t="s">
        <v>22</v>
      </c>
      <c r="J89" s="31" t="str">
        <f>IF(J12="","",J12)</f>
        <v>7. 7. 2022</v>
      </c>
      <c r="L89" s="21"/>
    </row>
    <row r="90" spans="2:47" s="1" customFormat="1" ht="6.95" customHeight="1" x14ac:dyDescent="0.2">
      <c r="B90" s="21"/>
      <c r="I90" s="105"/>
      <c r="L90" s="21"/>
    </row>
    <row r="91" spans="2:47" s="1" customFormat="1" ht="15.2" customHeight="1" x14ac:dyDescent="0.2">
      <c r="B91" s="21"/>
      <c r="C91" s="18" t="s">
        <v>24</v>
      </c>
      <c r="F91" s="16" t="str">
        <f>E15</f>
        <v>Město Konice</v>
      </c>
      <c r="I91" s="180" t="s">
        <v>30</v>
      </c>
      <c r="J91" s="20" t="str">
        <f>E21</f>
        <v>Projekce DS s.r.o.</v>
      </c>
      <c r="L91" s="21"/>
    </row>
    <row r="92" spans="2:47" s="1" customFormat="1" ht="15.2" customHeight="1" x14ac:dyDescent="0.2">
      <c r="B92" s="21"/>
      <c r="C92" s="18" t="s">
        <v>28</v>
      </c>
      <c r="F92" s="16" t="str">
        <f>IF(E18="","",E18)</f>
        <v>Vyplň údaj</v>
      </c>
      <c r="I92" s="180" t="s">
        <v>33</v>
      </c>
      <c r="J92" s="20" t="str">
        <f>E24</f>
        <v xml:space="preserve"> </v>
      </c>
      <c r="L92" s="21"/>
    </row>
    <row r="93" spans="2:47" s="1" customFormat="1" ht="10.35" customHeight="1" x14ac:dyDescent="0.2">
      <c r="B93" s="21"/>
      <c r="I93" s="105"/>
      <c r="L93" s="21"/>
    </row>
    <row r="94" spans="2:47" s="1" customFormat="1" ht="29.25" customHeight="1" x14ac:dyDescent="0.2">
      <c r="B94" s="21"/>
      <c r="C94" s="56" t="s">
        <v>142</v>
      </c>
      <c r="D94" s="48"/>
      <c r="E94" s="48"/>
      <c r="F94" s="48"/>
      <c r="G94" s="48"/>
      <c r="H94" s="48"/>
      <c r="I94" s="190"/>
      <c r="J94" s="57" t="s">
        <v>143</v>
      </c>
      <c r="K94" s="48"/>
      <c r="L94" s="21"/>
    </row>
    <row r="95" spans="2:47" s="1" customFormat="1" ht="10.35" customHeight="1" x14ac:dyDescent="0.2">
      <c r="B95" s="21"/>
      <c r="I95" s="105"/>
      <c r="L95" s="21"/>
    </row>
    <row r="96" spans="2:47" s="1" customFormat="1" ht="22.9" customHeight="1" x14ac:dyDescent="0.2">
      <c r="B96" s="21"/>
      <c r="C96" s="58" t="s">
        <v>144</v>
      </c>
      <c r="I96" s="105"/>
      <c r="J96" s="40">
        <f>J125</f>
        <v>3504264.3499999992</v>
      </c>
      <c r="L96" s="21"/>
      <c r="AU96" s="10" t="s">
        <v>145</v>
      </c>
    </row>
    <row r="97" spans="2:12" s="3" customFormat="1" ht="24.95" customHeight="1" x14ac:dyDescent="0.2">
      <c r="B97" s="59"/>
      <c r="D97" s="60" t="s">
        <v>146</v>
      </c>
      <c r="E97" s="61"/>
      <c r="F97" s="61"/>
      <c r="G97" s="61"/>
      <c r="H97" s="61"/>
      <c r="I97" s="191"/>
      <c r="J97" s="62">
        <f>J126</f>
        <v>3495211.899999999</v>
      </c>
      <c r="L97" s="59"/>
    </row>
    <row r="98" spans="2:12" s="4" customFormat="1" ht="19.899999999999999" customHeight="1" x14ac:dyDescent="0.2">
      <c r="B98" s="63"/>
      <c r="D98" s="64" t="s">
        <v>147</v>
      </c>
      <c r="E98" s="65"/>
      <c r="F98" s="65"/>
      <c r="G98" s="65"/>
      <c r="H98" s="65"/>
      <c r="I98" s="192"/>
      <c r="J98" s="66">
        <f>J127</f>
        <v>433969.28</v>
      </c>
      <c r="L98" s="63"/>
    </row>
    <row r="99" spans="2:12" s="4" customFormat="1" ht="19.899999999999999" customHeight="1" x14ac:dyDescent="0.2">
      <c r="B99" s="63"/>
      <c r="D99" s="64" t="s">
        <v>150</v>
      </c>
      <c r="E99" s="65"/>
      <c r="F99" s="65"/>
      <c r="G99" s="65"/>
      <c r="H99" s="65"/>
      <c r="I99" s="192"/>
      <c r="J99" s="66">
        <f>J187</f>
        <v>2922162.5399999996</v>
      </c>
      <c r="L99" s="63"/>
    </row>
    <row r="100" spans="2:12" s="4" customFormat="1" ht="19.899999999999999" customHeight="1" x14ac:dyDescent="0.2">
      <c r="B100" s="63"/>
      <c r="D100" s="64" t="s">
        <v>151</v>
      </c>
      <c r="E100" s="65"/>
      <c r="F100" s="65"/>
      <c r="G100" s="65"/>
      <c r="H100" s="65"/>
      <c r="I100" s="192"/>
      <c r="J100" s="66">
        <f>J232</f>
        <v>27980.880000000001</v>
      </c>
      <c r="L100" s="63"/>
    </row>
    <row r="101" spans="2:12" s="4" customFormat="1" ht="19.899999999999999" customHeight="1" x14ac:dyDescent="0.2">
      <c r="B101" s="63"/>
      <c r="D101" s="64" t="s">
        <v>152</v>
      </c>
      <c r="E101" s="65"/>
      <c r="F101" s="65"/>
      <c r="G101" s="65"/>
      <c r="H101" s="65"/>
      <c r="I101" s="192"/>
      <c r="J101" s="66">
        <f>J238</f>
        <v>107335.75</v>
      </c>
      <c r="L101" s="63"/>
    </row>
    <row r="102" spans="2:12" s="4" customFormat="1" ht="19.899999999999999" customHeight="1" x14ac:dyDescent="0.2">
      <c r="B102" s="63"/>
      <c r="D102" s="64" t="s">
        <v>153</v>
      </c>
      <c r="E102" s="65"/>
      <c r="F102" s="65"/>
      <c r="G102" s="65"/>
      <c r="H102" s="65"/>
      <c r="I102" s="192"/>
      <c r="J102" s="66">
        <f>J308</f>
        <v>785.05000000000007</v>
      </c>
      <c r="L102" s="63"/>
    </row>
    <row r="103" spans="2:12" s="4" customFormat="1" ht="19.899999999999999" customHeight="1" x14ac:dyDescent="0.2">
      <c r="B103" s="63"/>
      <c r="D103" s="64" t="s">
        <v>154</v>
      </c>
      <c r="E103" s="65"/>
      <c r="F103" s="65"/>
      <c r="G103" s="65"/>
      <c r="H103" s="65"/>
      <c r="I103" s="192"/>
      <c r="J103" s="66">
        <f>J320</f>
        <v>2978.4</v>
      </c>
      <c r="L103" s="63"/>
    </row>
    <row r="104" spans="2:12" s="3" customFormat="1" ht="24.95" customHeight="1" x14ac:dyDescent="0.2">
      <c r="B104" s="59"/>
      <c r="D104" s="60" t="s">
        <v>155</v>
      </c>
      <c r="E104" s="61"/>
      <c r="F104" s="61"/>
      <c r="G104" s="61"/>
      <c r="H104" s="61"/>
      <c r="I104" s="191"/>
      <c r="J104" s="62">
        <f>J325</f>
        <v>9052.4500000000007</v>
      </c>
      <c r="L104" s="59"/>
    </row>
    <row r="105" spans="2:12" s="4" customFormat="1" ht="19.899999999999999" customHeight="1" x14ac:dyDescent="0.2">
      <c r="B105" s="63"/>
      <c r="D105" s="64" t="s">
        <v>156</v>
      </c>
      <c r="E105" s="65"/>
      <c r="F105" s="65"/>
      <c r="G105" s="65"/>
      <c r="H105" s="65"/>
      <c r="I105" s="192"/>
      <c r="J105" s="66">
        <f>J326</f>
        <v>9052.4500000000007</v>
      </c>
      <c r="L105" s="63"/>
    </row>
    <row r="106" spans="2:12" s="1" customFormat="1" ht="21.75" customHeight="1" x14ac:dyDescent="0.2">
      <c r="B106" s="21"/>
      <c r="I106" s="105"/>
      <c r="L106" s="21"/>
    </row>
    <row r="107" spans="2:12" s="1" customFormat="1" ht="6.95" customHeight="1" x14ac:dyDescent="0.2">
      <c r="B107" s="27"/>
      <c r="C107" s="28"/>
      <c r="D107" s="28"/>
      <c r="E107" s="28"/>
      <c r="F107" s="28"/>
      <c r="G107" s="28"/>
      <c r="H107" s="28"/>
      <c r="I107" s="188"/>
      <c r="J107" s="28"/>
      <c r="K107" s="28"/>
      <c r="L107" s="21"/>
    </row>
    <row r="111" spans="2:12" s="1" customFormat="1" ht="6.95" customHeight="1" x14ac:dyDescent="0.2">
      <c r="B111" s="29"/>
      <c r="C111" s="30"/>
      <c r="D111" s="30"/>
      <c r="E111" s="30"/>
      <c r="F111" s="30"/>
      <c r="G111" s="30"/>
      <c r="H111" s="30"/>
      <c r="I111" s="189"/>
      <c r="J111" s="30"/>
      <c r="K111" s="30"/>
      <c r="L111" s="21"/>
    </row>
    <row r="112" spans="2:12" s="1" customFormat="1" ht="24.95" customHeight="1" x14ac:dyDescent="0.2">
      <c r="B112" s="21"/>
      <c r="C112" s="14" t="s">
        <v>157</v>
      </c>
      <c r="I112" s="105"/>
      <c r="L112" s="21"/>
    </row>
    <row r="113" spans="2:65" s="1" customFormat="1" ht="6.95" customHeight="1" x14ac:dyDescent="0.2">
      <c r="B113" s="21"/>
      <c r="I113" s="105"/>
      <c r="L113" s="21"/>
    </row>
    <row r="114" spans="2:65" s="1" customFormat="1" ht="12" customHeight="1" x14ac:dyDescent="0.2">
      <c r="B114" s="21"/>
      <c r="C114" s="18" t="s">
        <v>16</v>
      </c>
      <c r="I114" s="105"/>
      <c r="L114" s="21"/>
    </row>
    <row r="115" spans="2:65" s="1" customFormat="1" ht="16.5" customHeight="1" x14ac:dyDescent="0.2">
      <c r="B115" s="21"/>
      <c r="E115" s="298" t="str">
        <f>E7</f>
        <v>Cyklistická komunikace Romže</v>
      </c>
      <c r="F115" s="299"/>
      <c r="G115" s="299"/>
      <c r="H115" s="299"/>
      <c r="I115" s="105"/>
      <c r="L115" s="21"/>
    </row>
    <row r="116" spans="2:65" s="1" customFormat="1" ht="12" customHeight="1" x14ac:dyDescent="0.2">
      <c r="B116" s="21"/>
      <c r="C116" s="18" t="s">
        <v>136</v>
      </c>
      <c r="I116" s="105"/>
      <c r="L116" s="21"/>
    </row>
    <row r="117" spans="2:65" s="1" customFormat="1" ht="16.5" customHeight="1" x14ac:dyDescent="0.2">
      <c r="B117" s="21"/>
      <c r="E117" s="291" t="str">
        <f>E9</f>
        <v>08 - úsek H - cyklostezka Ptenský Dvorek</v>
      </c>
      <c r="F117" s="297"/>
      <c r="G117" s="297"/>
      <c r="H117" s="297"/>
      <c r="I117" s="105"/>
      <c r="L117" s="21"/>
    </row>
    <row r="118" spans="2:65" s="1" customFormat="1" ht="6.95" customHeight="1" x14ac:dyDescent="0.2">
      <c r="B118" s="21"/>
      <c r="I118" s="105"/>
      <c r="L118" s="21"/>
    </row>
    <row r="119" spans="2:65" s="1" customFormat="1" ht="12" customHeight="1" x14ac:dyDescent="0.2">
      <c r="B119" s="21"/>
      <c r="C119" s="18" t="s">
        <v>20</v>
      </c>
      <c r="F119" s="16" t="str">
        <f>F12</f>
        <v xml:space="preserve"> </v>
      </c>
      <c r="I119" s="180" t="s">
        <v>22</v>
      </c>
      <c r="J119" s="31" t="str">
        <f>IF(J12="","",J12)</f>
        <v>7. 7. 2022</v>
      </c>
      <c r="L119" s="21"/>
    </row>
    <row r="120" spans="2:65" s="1" customFormat="1" ht="6.95" customHeight="1" x14ac:dyDescent="0.2">
      <c r="B120" s="21"/>
      <c r="I120" s="105"/>
      <c r="L120" s="21"/>
    </row>
    <row r="121" spans="2:65" s="1" customFormat="1" ht="15.2" customHeight="1" x14ac:dyDescent="0.2">
      <c r="B121" s="21"/>
      <c r="C121" s="18" t="s">
        <v>24</v>
      </c>
      <c r="F121" s="16" t="str">
        <f>E15</f>
        <v>Město Konice</v>
      </c>
      <c r="I121" s="180" t="s">
        <v>30</v>
      </c>
      <c r="J121" s="20" t="str">
        <f>E21</f>
        <v>Projekce DS s.r.o.</v>
      </c>
      <c r="L121" s="21"/>
    </row>
    <row r="122" spans="2:65" s="1" customFormat="1" ht="15.2" customHeight="1" x14ac:dyDescent="0.2">
      <c r="B122" s="21"/>
      <c r="C122" s="18" t="s">
        <v>28</v>
      </c>
      <c r="F122" s="16" t="str">
        <f>IF(E18="","",E18)</f>
        <v>Vyplň údaj</v>
      </c>
      <c r="I122" s="180" t="s">
        <v>33</v>
      </c>
      <c r="J122" s="20" t="str">
        <f>E24</f>
        <v xml:space="preserve"> </v>
      </c>
      <c r="L122" s="21"/>
    </row>
    <row r="123" spans="2:65" s="1" customFormat="1" ht="10.35" customHeight="1" x14ac:dyDescent="0.2">
      <c r="B123" s="21"/>
      <c r="I123" s="105"/>
      <c r="L123" s="21"/>
    </row>
    <row r="124" spans="2:65" s="5" customFormat="1" ht="29.25" customHeight="1" x14ac:dyDescent="0.2">
      <c r="B124" s="67"/>
      <c r="C124" s="68" t="s">
        <v>158</v>
      </c>
      <c r="D124" s="69" t="s">
        <v>60</v>
      </c>
      <c r="E124" s="69" t="s">
        <v>56</v>
      </c>
      <c r="F124" s="69" t="s">
        <v>57</v>
      </c>
      <c r="G124" s="69" t="s">
        <v>159</v>
      </c>
      <c r="H124" s="69" t="s">
        <v>160</v>
      </c>
      <c r="I124" s="193" t="s">
        <v>161</v>
      </c>
      <c r="J124" s="70" t="s">
        <v>143</v>
      </c>
      <c r="K124" s="71" t="s">
        <v>162</v>
      </c>
      <c r="L124" s="67"/>
      <c r="M124" s="35" t="s">
        <v>1</v>
      </c>
      <c r="N124" s="36" t="s">
        <v>39</v>
      </c>
      <c r="O124" s="36" t="s">
        <v>163</v>
      </c>
      <c r="P124" s="36" t="s">
        <v>164</v>
      </c>
      <c r="Q124" s="36" t="s">
        <v>165</v>
      </c>
      <c r="R124" s="36" t="s">
        <v>166</v>
      </c>
      <c r="S124" s="36" t="s">
        <v>167</v>
      </c>
      <c r="T124" s="37" t="s">
        <v>168</v>
      </c>
    </row>
    <row r="125" spans="2:65" s="1" customFormat="1" ht="22.9" customHeight="1" x14ac:dyDescent="0.25">
      <c r="B125" s="21"/>
      <c r="C125" s="39" t="s">
        <v>169</v>
      </c>
      <c r="I125" s="105"/>
      <c r="J125" s="72">
        <f>BK125</f>
        <v>3504264.3499999992</v>
      </c>
      <c r="L125" s="21"/>
      <c r="M125" s="38"/>
      <c r="N125" s="32"/>
      <c r="O125" s="32"/>
      <c r="P125" s="73">
        <f>P126+P325</f>
        <v>0</v>
      </c>
      <c r="Q125" s="32"/>
      <c r="R125" s="73">
        <f>R126+R325</f>
        <v>3039.19088633</v>
      </c>
      <c r="S125" s="32"/>
      <c r="T125" s="74">
        <f>T126+T325</f>
        <v>7.6471500000000008</v>
      </c>
      <c r="AT125" s="10" t="s">
        <v>74</v>
      </c>
      <c r="AU125" s="10" t="s">
        <v>145</v>
      </c>
      <c r="BK125" s="75">
        <f>BK126+BK325</f>
        <v>3504264.3499999992</v>
      </c>
    </row>
    <row r="126" spans="2:65" s="6" customFormat="1" ht="25.9" customHeight="1" x14ac:dyDescent="0.2">
      <c r="B126" s="76"/>
      <c r="D126" s="77" t="s">
        <v>74</v>
      </c>
      <c r="E126" s="78" t="s">
        <v>170</v>
      </c>
      <c r="F126" s="78" t="s">
        <v>171</v>
      </c>
      <c r="I126" s="79"/>
      <c r="J126" s="80">
        <f>BK126</f>
        <v>3495211.899999999</v>
      </c>
      <c r="L126" s="76"/>
      <c r="M126" s="81"/>
      <c r="P126" s="82">
        <f>P127+P187+P232+P238+P308+P320</f>
        <v>0</v>
      </c>
      <c r="R126" s="82">
        <f>R127+R187+R232+R238+R308+R320</f>
        <v>3039.19088633</v>
      </c>
      <c r="T126" s="83">
        <f>T127+T187+T232+T238+T308+T320</f>
        <v>7.6471500000000008</v>
      </c>
      <c r="AR126" s="77" t="s">
        <v>83</v>
      </c>
      <c r="AT126" s="84" t="s">
        <v>74</v>
      </c>
      <c r="AU126" s="84" t="s">
        <v>75</v>
      </c>
      <c r="AY126" s="77" t="s">
        <v>172</v>
      </c>
      <c r="BK126" s="85">
        <f>BK127+BK187+BK232+BK238+BK308+BK320</f>
        <v>3495211.899999999</v>
      </c>
    </row>
    <row r="127" spans="2:65" s="6" customFormat="1" ht="22.9" customHeight="1" x14ac:dyDescent="0.2">
      <c r="B127" s="76"/>
      <c r="D127" s="77" t="s">
        <v>74</v>
      </c>
      <c r="E127" s="86" t="s">
        <v>83</v>
      </c>
      <c r="F127" s="86" t="s">
        <v>173</v>
      </c>
      <c r="I127" s="79"/>
      <c r="J127" s="87">
        <f>BK127</f>
        <v>433969.28</v>
      </c>
      <c r="L127" s="76"/>
      <c r="M127" s="81"/>
      <c r="P127" s="82">
        <f>SUM(P128:P186)</f>
        <v>0</v>
      </c>
      <c r="R127" s="82">
        <f>SUM(R128:R186)</f>
        <v>2.5958999999999999E-2</v>
      </c>
      <c r="T127" s="83">
        <f>SUM(T128:T186)</f>
        <v>0.85015000000000007</v>
      </c>
      <c r="AR127" s="77" t="s">
        <v>83</v>
      </c>
      <c r="AT127" s="84" t="s">
        <v>74</v>
      </c>
      <c r="AU127" s="84" t="s">
        <v>83</v>
      </c>
      <c r="AY127" s="77" t="s">
        <v>172</v>
      </c>
      <c r="BK127" s="85">
        <f>SUM(BK128:BK186)</f>
        <v>433969.28</v>
      </c>
    </row>
    <row r="128" spans="2:65" s="1" customFormat="1" ht="24.2" customHeight="1" x14ac:dyDescent="0.2">
      <c r="B128" s="21"/>
      <c r="C128" s="152" t="s">
        <v>83</v>
      </c>
      <c r="D128" s="152" t="s">
        <v>174</v>
      </c>
      <c r="E128" s="153" t="s">
        <v>960</v>
      </c>
      <c r="F128" s="154" t="s">
        <v>961</v>
      </c>
      <c r="G128" s="155" t="s">
        <v>177</v>
      </c>
      <c r="H128" s="156">
        <v>8.6750000000000007</v>
      </c>
      <c r="I128" s="246">
        <v>704.2</v>
      </c>
      <c r="J128" s="157">
        <f>ROUND(I128*H128,2)</f>
        <v>6108.94</v>
      </c>
      <c r="K128" s="158"/>
      <c r="L128" s="21"/>
      <c r="M128" s="159" t="s">
        <v>1</v>
      </c>
      <c r="N128" s="98" t="s">
        <v>40</v>
      </c>
      <c r="P128" s="99">
        <f>O128*H128</f>
        <v>0</v>
      </c>
      <c r="Q128" s="99">
        <v>0</v>
      </c>
      <c r="R128" s="99">
        <f>Q128*H128</f>
        <v>0</v>
      </c>
      <c r="S128" s="99">
        <v>9.8000000000000004E-2</v>
      </c>
      <c r="T128" s="100">
        <f>S128*H128</f>
        <v>0.85015000000000007</v>
      </c>
      <c r="AR128" s="101" t="s">
        <v>178</v>
      </c>
      <c r="AT128" s="101" t="s">
        <v>174</v>
      </c>
      <c r="AU128" s="101" t="s">
        <v>85</v>
      </c>
      <c r="AY128" s="10" t="s">
        <v>172</v>
      </c>
      <c r="BE128" s="102">
        <f>IF(N128="základní",J128,0)</f>
        <v>6108.94</v>
      </c>
      <c r="BF128" s="102">
        <f>IF(N128="snížená",J128,0)</f>
        <v>0</v>
      </c>
      <c r="BG128" s="102">
        <f>IF(N128="zákl. přenesená",J128,0)</f>
        <v>0</v>
      </c>
      <c r="BH128" s="102">
        <f>IF(N128="sníž. přenesená",J128,0)</f>
        <v>0</v>
      </c>
      <c r="BI128" s="102">
        <f>IF(N128="nulová",J128,0)</f>
        <v>0</v>
      </c>
      <c r="BJ128" s="10" t="s">
        <v>83</v>
      </c>
      <c r="BK128" s="102">
        <f>ROUND(I128*H128,2)</f>
        <v>6108.94</v>
      </c>
      <c r="BL128" s="10" t="s">
        <v>178</v>
      </c>
      <c r="BM128" s="101" t="s">
        <v>1263</v>
      </c>
    </row>
    <row r="129" spans="2:65" s="1" customFormat="1" ht="29.25" x14ac:dyDescent="0.2">
      <c r="B129" s="21"/>
      <c r="D129" s="103" t="s">
        <v>180</v>
      </c>
      <c r="F129" s="104" t="s">
        <v>963</v>
      </c>
      <c r="I129" s="105"/>
      <c r="L129" s="21"/>
      <c r="M129" s="106"/>
      <c r="T129" s="33"/>
      <c r="AT129" s="10" t="s">
        <v>180</v>
      </c>
      <c r="AU129" s="10" t="s">
        <v>85</v>
      </c>
    </row>
    <row r="130" spans="2:65" s="7" customFormat="1" x14ac:dyDescent="0.2">
      <c r="B130" s="107"/>
      <c r="D130" s="103" t="s">
        <v>182</v>
      </c>
      <c r="E130" s="108" t="s">
        <v>1</v>
      </c>
      <c r="F130" s="109" t="s">
        <v>1264</v>
      </c>
      <c r="H130" s="110">
        <v>8.6750000000000007</v>
      </c>
      <c r="I130" s="111"/>
      <c r="L130" s="107"/>
      <c r="M130" s="112"/>
      <c r="T130" s="113"/>
      <c r="AT130" s="108" t="s">
        <v>182</v>
      </c>
      <c r="AU130" s="108" t="s">
        <v>85</v>
      </c>
      <c r="AV130" s="7" t="s">
        <v>85</v>
      </c>
      <c r="AW130" s="7" t="s">
        <v>32</v>
      </c>
      <c r="AX130" s="7" t="s">
        <v>83</v>
      </c>
      <c r="AY130" s="108" t="s">
        <v>172</v>
      </c>
    </row>
    <row r="131" spans="2:65" s="1" customFormat="1" ht="24.2" customHeight="1" x14ac:dyDescent="0.2">
      <c r="B131" s="21"/>
      <c r="C131" s="152" t="s">
        <v>85</v>
      </c>
      <c r="D131" s="152" t="s">
        <v>174</v>
      </c>
      <c r="E131" s="153" t="s">
        <v>570</v>
      </c>
      <c r="F131" s="154" t="s">
        <v>571</v>
      </c>
      <c r="G131" s="155" t="s">
        <v>177</v>
      </c>
      <c r="H131" s="156">
        <v>1686.5</v>
      </c>
      <c r="I131" s="246">
        <v>40.74</v>
      </c>
      <c r="J131" s="157">
        <f>ROUND(I131*H131,2)</f>
        <v>68708.009999999995</v>
      </c>
      <c r="K131" s="158"/>
      <c r="L131" s="21"/>
      <c r="M131" s="159" t="s">
        <v>1</v>
      </c>
      <c r="N131" s="98" t="s">
        <v>40</v>
      </c>
      <c r="P131" s="99">
        <f>O131*H131</f>
        <v>0</v>
      </c>
      <c r="Q131" s="99">
        <v>0</v>
      </c>
      <c r="R131" s="99">
        <f>Q131*H131</f>
        <v>0</v>
      </c>
      <c r="S131" s="99">
        <v>0</v>
      </c>
      <c r="T131" s="100">
        <f>S131*H131</f>
        <v>0</v>
      </c>
      <c r="AR131" s="101" t="s">
        <v>178</v>
      </c>
      <c r="AT131" s="101" t="s">
        <v>174</v>
      </c>
      <c r="AU131" s="101" t="s">
        <v>85</v>
      </c>
      <c r="AY131" s="10" t="s">
        <v>172</v>
      </c>
      <c r="BE131" s="102">
        <f>IF(N131="základní",J131,0)</f>
        <v>68708.009999999995</v>
      </c>
      <c r="BF131" s="102">
        <f>IF(N131="snížená",J131,0)</f>
        <v>0</v>
      </c>
      <c r="BG131" s="102">
        <f>IF(N131="zákl. přenesená",J131,0)</f>
        <v>0</v>
      </c>
      <c r="BH131" s="102">
        <f>IF(N131="sníž. přenesená",J131,0)</f>
        <v>0</v>
      </c>
      <c r="BI131" s="102">
        <f>IF(N131="nulová",J131,0)</f>
        <v>0</v>
      </c>
      <c r="BJ131" s="10" t="s">
        <v>83</v>
      </c>
      <c r="BK131" s="102">
        <f>ROUND(I131*H131,2)</f>
        <v>68708.009999999995</v>
      </c>
      <c r="BL131" s="10" t="s">
        <v>178</v>
      </c>
      <c r="BM131" s="101" t="s">
        <v>1265</v>
      </c>
    </row>
    <row r="132" spans="2:65" s="1" customFormat="1" ht="19.5" x14ac:dyDescent="0.2">
      <c r="B132" s="21"/>
      <c r="D132" s="103" t="s">
        <v>180</v>
      </c>
      <c r="F132" s="104" t="s">
        <v>573</v>
      </c>
      <c r="I132" s="105"/>
      <c r="L132" s="21"/>
      <c r="M132" s="106"/>
      <c r="T132" s="33"/>
      <c r="AT132" s="10" t="s">
        <v>180</v>
      </c>
      <c r="AU132" s="10" t="s">
        <v>85</v>
      </c>
    </row>
    <row r="133" spans="2:65" s="7" customFormat="1" x14ac:dyDescent="0.2">
      <c r="B133" s="107"/>
      <c r="D133" s="103" t="s">
        <v>182</v>
      </c>
      <c r="E133" s="108" t="s">
        <v>1</v>
      </c>
      <c r="F133" s="109" t="s">
        <v>1266</v>
      </c>
      <c r="H133" s="110">
        <v>0</v>
      </c>
      <c r="I133" s="111"/>
      <c r="L133" s="107"/>
      <c r="M133" s="112"/>
      <c r="T133" s="113"/>
      <c r="AT133" s="108" t="s">
        <v>182</v>
      </c>
      <c r="AU133" s="108" t="s">
        <v>85</v>
      </c>
      <c r="AV133" s="7" t="s">
        <v>85</v>
      </c>
      <c r="AW133" s="7" t="s">
        <v>32</v>
      </c>
      <c r="AX133" s="7" t="s">
        <v>75</v>
      </c>
      <c r="AY133" s="108" t="s">
        <v>172</v>
      </c>
    </row>
    <row r="134" spans="2:65" s="7" customFormat="1" x14ac:dyDescent="0.2">
      <c r="B134" s="107"/>
      <c r="D134" s="103" t="s">
        <v>182</v>
      </c>
      <c r="E134" s="108" t="s">
        <v>1</v>
      </c>
      <c r="F134" s="109" t="s">
        <v>1267</v>
      </c>
      <c r="H134" s="110">
        <v>1686.5</v>
      </c>
      <c r="I134" s="111"/>
      <c r="L134" s="107"/>
      <c r="M134" s="112"/>
      <c r="T134" s="113"/>
      <c r="AT134" s="108" t="s">
        <v>182</v>
      </c>
      <c r="AU134" s="108" t="s">
        <v>85</v>
      </c>
      <c r="AV134" s="7" t="s">
        <v>85</v>
      </c>
      <c r="AW134" s="7" t="s">
        <v>32</v>
      </c>
      <c r="AX134" s="7" t="s">
        <v>75</v>
      </c>
      <c r="AY134" s="108" t="s">
        <v>172</v>
      </c>
    </row>
    <row r="135" spans="2:65" s="7" customFormat="1" x14ac:dyDescent="0.2">
      <c r="B135" s="107"/>
      <c r="D135" s="103" t="s">
        <v>182</v>
      </c>
      <c r="E135" s="108" t="s">
        <v>1</v>
      </c>
      <c r="F135" s="109" t="s">
        <v>1268</v>
      </c>
      <c r="H135" s="110">
        <v>0</v>
      </c>
      <c r="I135" s="111"/>
      <c r="L135" s="107"/>
      <c r="M135" s="112"/>
      <c r="T135" s="113"/>
      <c r="AT135" s="108" t="s">
        <v>182</v>
      </c>
      <c r="AU135" s="108" t="s">
        <v>85</v>
      </c>
      <c r="AV135" s="7" t="s">
        <v>85</v>
      </c>
      <c r="AW135" s="7" t="s">
        <v>32</v>
      </c>
      <c r="AX135" s="7" t="s">
        <v>75</v>
      </c>
      <c r="AY135" s="108" t="s">
        <v>172</v>
      </c>
    </row>
    <row r="136" spans="2:65" s="8" customFormat="1" x14ac:dyDescent="0.2">
      <c r="B136" s="114"/>
      <c r="D136" s="103" t="s">
        <v>182</v>
      </c>
      <c r="E136" s="115" t="s">
        <v>121</v>
      </c>
      <c r="F136" s="116" t="s">
        <v>186</v>
      </c>
      <c r="H136" s="117">
        <v>1686.5</v>
      </c>
      <c r="I136" s="118"/>
      <c r="L136" s="114"/>
      <c r="M136" s="119"/>
      <c r="T136" s="120"/>
      <c r="AT136" s="115" t="s">
        <v>182</v>
      </c>
      <c r="AU136" s="115" t="s">
        <v>85</v>
      </c>
      <c r="AV136" s="8" t="s">
        <v>178</v>
      </c>
      <c r="AW136" s="8" t="s">
        <v>32</v>
      </c>
      <c r="AX136" s="8" t="s">
        <v>83</v>
      </c>
      <c r="AY136" s="115" t="s">
        <v>172</v>
      </c>
    </row>
    <row r="137" spans="2:65" s="1" customFormat="1" ht="33" customHeight="1" x14ac:dyDescent="0.2">
      <c r="B137" s="21"/>
      <c r="C137" s="152" t="s">
        <v>196</v>
      </c>
      <c r="D137" s="152" t="s">
        <v>174</v>
      </c>
      <c r="E137" s="153" t="s">
        <v>1212</v>
      </c>
      <c r="F137" s="154" t="s">
        <v>1213</v>
      </c>
      <c r="G137" s="155" t="s">
        <v>189</v>
      </c>
      <c r="H137" s="156">
        <v>411.4</v>
      </c>
      <c r="I137" s="246">
        <v>167.44</v>
      </c>
      <c r="J137" s="157">
        <f>ROUND(I137*H137,2)</f>
        <v>68884.820000000007</v>
      </c>
      <c r="K137" s="158"/>
      <c r="L137" s="21"/>
      <c r="M137" s="159" t="s">
        <v>1</v>
      </c>
      <c r="N137" s="98" t="s">
        <v>40</v>
      </c>
      <c r="P137" s="99">
        <f>O137*H137</f>
        <v>0</v>
      </c>
      <c r="Q137" s="99">
        <v>0</v>
      </c>
      <c r="R137" s="99">
        <f>Q137*H137</f>
        <v>0</v>
      </c>
      <c r="S137" s="99">
        <v>0</v>
      </c>
      <c r="T137" s="100">
        <f>S137*H137</f>
        <v>0</v>
      </c>
      <c r="AR137" s="101" t="s">
        <v>178</v>
      </c>
      <c r="AT137" s="101" t="s">
        <v>174</v>
      </c>
      <c r="AU137" s="101" t="s">
        <v>85</v>
      </c>
      <c r="AY137" s="10" t="s">
        <v>172</v>
      </c>
      <c r="BE137" s="102">
        <f>IF(N137="základní",J137,0)</f>
        <v>68884.820000000007</v>
      </c>
      <c r="BF137" s="102">
        <f>IF(N137="snížená",J137,0)</f>
        <v>0</v>
      </c>
      <c r="BG137" s="102">
        <f>IF(N137="zákl. přenesená",J137,0)</f>
        <v>0</v>
      </c>
      <c r="BH137" s="102">
        <f>IF(N137="sníž. přenesená",J137,0)</f>
        <v>0</v>
      </c>
      <c r="BI137" s="102">
        <f>IF(N137="nulová",J137,0)</f>
        <v>0</v>
      </c>
      <c r="BJ137" s="10" t="s">
        <v>83</v>
      </c>
      <c r="BK137" s="102">
        <f>ROUND(I137*H137,2)</f>
        <v>68884.820000000007</v>
      </c>
      <c r="BL137" s="10" t="s">
        <v>178</v>
      </c>
      <c r="BM137" s="101" t="s">
        <v>1269</v>
      </c>
    </row>
    <row r="138" spans="2:65" s="1" customFormat="1" ht="19.5" x14ac:dyDescent="0.2">
      <c r="B138" s="21"/>
      <c r="D138" s="103" t="s">
        <v>180</v>
      </c>
      <c r="F138" s="104" t="s">
        <v>1215</v>
      </c>
      <c r="I138" s="105"/>
      <c r="L138" s="21"/>
      <c r="M138" s="106"/>
      <c r="T138" s="33"/>
      <c r="AT138" s="10" t="s">
        <v>180</v>
      </c>
      <c r="AU138" s="10" t="s">
        <v>85</v>
      </c>
    </row>
    <row r="139" spans="2:65" s="7" customFormat="1" x14ac:dyDescent="0.2">
      <c r="B139" s="107"/>
      <c r="D139" s="103" t="s">
        <v>182</v>
      </c>
      <c r="E139" s="108" t="s">
        <v>1</v>
      </c>
      <c r="F139" s="109" t="s">
        <v>1270</v>
      </c>
      <c r="H139" s="110">
        <v>72.2</v>
      </c>
      <c r="I139" s="111"/>
      <c r="L139" s="107"/>
      <c r="M139" s="112"/>
      <c r="T139" s="113"/>
      <c r="AT139" s="108" t="s">
        <v>182</v>
      </c>
      <c r="AU139" s="108" t="s">
        <v>85</v>
      </c>
      <c r="AV139" s="7" t="s">
        <v>85</v>
      </c>
      <c r="AW139" s="7" t="s">
        <v>32</v>
      </c>
      <c r="AX139" s="7" t="s">
        <v>75</v>
      </c>
      <c r="AY139" s="108" t="s">
        <v>172</v>
      </c>
    </row>
    <row r="140" spans="2:65" s="7" customFormat="1" x14ac:dyDescent="0.2">
      <c r="B140" s="107"/>
      <c r="D140" s="103" t="s">
        <v>182</v>
      </c>
      <c r="E140" s="108" t="s">
        <v>1</v>
      </c>
      <c r="F140" s="109" t="s">
        <v>1271</v>
      </c>
      <c r="H140" s="110">
        <v>1.2</v>
      </c>
      <c r="I140" s="111"/>
      <c r="L140" s="107"/>
      <c r="M140" s="112"/>
      <c r="T140" s="113"/>
      <c r="AT140" s="108" t="s">
        <v>182</v>
      </c>
      <c r="AU140" s="108" t="s">
        <v>85</v>
      </c>
      <c r="AV140" s="7" t="s">
        <v>85</v>
      </c>
      <c r="AW140" s="7" t="s">
        <v>32</v>
      </c>
      <c r="AX140" s="7" t="s">
        <v>75</v>
      </c>
      <c r="AY140" s="108" t="s">
        <v>172</v>
      </c>
    </row>
    <row r="141" spans="2:65" s="7" customFormat="1" x14ac:dyDescent="0.2">
      <c r="B141" s="107"/>
      <c r="D141" s="103" t="s">
        <v>182</v>
      </c>
      <c r="E141" s="108" t="s">
        <v>1</v>
      </c>
      <c r="F141" s="109" t="s">
        <v>1272</v>
      </c>
      <c r="H141" s="110">
        <v>330.8</v>
      </c>
      <c r="I141" s="111"/>
      <c r="L141" s="107"/>
      <c r="M141" s="112"/>
      <c r="T141" s="113"/>
      <c r="AT141" s="108" t="s">
        <v>182</v>
      </c>
      <c r="AU141" s="108" t="s">
        <v>85</v>
      </c>
      <c r="AV141" s="7" t="s">
        <v>85</v>
      </c>
      <c r="AW141" s="7" t="s">
        <v>32</v>
      </c>
      <c r="AX141" s="7" t="s">
        <v>75</v>
      </c>
      <c r="AY141" s="108" t="s">
        <v>172</v>
      </c>
    </row>
    <row r="142" spans="2:65" s="7" customFormat="1" x14ac:dyDescent="0.2">
      <c r="B142" s="107"/>
      <c r="D142" s="103" t="s">
        <v>182</v>
      </c>
      <c r="E142" s="108" t="s">
        <v>1</v>
      </c>
      <c r="F142" s="109" t="s">
        <v>1273</v>
      </c>
      <c r="H142" s="110">
        <v>7.2</v>
      </c>
      <c r="I142" s="111"/>
      <c r="L142" s="107"/>
      <c r="M142" s="112"/>
      <c r="T142" s="113"/>
      <c r="AT142" s="108" t="s">
        <v>182</v>
      </c>
      <c r="AU142" s="108" t="s">
        <v>85</v>
      </c>
      <c r="AV142" s="7" t="s">
        <v>85</v>
      </c>
      <c r="AW142" s="7" t="s">
        <v>32</v>
      </c>
      <c r="AX142" s="7" t="s">
        <v>75</v>
      </c>
      <c r="AY142" s="108" t="s">
        <v>172</v>
      </c>
    </row>
    <row r="143" spans="2:65" s="8" customFormat="1" x14ac:dyDescent="0.2">
      <c r="B143" s="114"/>
      <c r="D143" s="103" t="s">
        <v>182</v>
      </c>
      <c r="E143" s="115" t="s">
        <v>119</v>
      </c>
      <c r="F143" s="116" t="s">
        <v>186</v>
      </c>
      <c r="H143" s="117">
        <v>411.4</v>
      </c>
      <c r="I143" s="118"/>
      <c r="L143" s="114"/>
      <c r="M143" s="119"/>
      <c r="T143" s="120"/>
      <c r="AT143" s="115" t="s">
        <v>182</v>
      </c>
      <c r="AU143" s="115" t="s">
        <v>85</v>
      </c>
      <c r="AV143" s="8" t="s">
        <v>178</v>
      </c>
      <c r="AW143" s="8" t="s">
        <v>32</v>
      </c>
      <c r="AX143" s="8" t="s">
        <v>83</v>
      </c>
      <c r="AY143" s="115" t="s">
        <v>172</v>
      </c>
    </row>
    <row r="144" spans="2:65" s="1" customFormat="1" ht="44.25" customHeight="1" x14ac:dyDescent="0.2">
      <c r="B144" s="21"/>
      <c r="C144" s="152" t="s">
        <v>178</v>
      </c>
      <c r="D144" s="152" t="s">
        <v>174</v>
      </c>
      <c r="E144" s="153" t="s">
        <v>197</v>
      </c>
      <c r="F144" s="154" t="s">
        <v>198</v>
      </c>
      <c r="G144" s="155" t="s">
        <v>189</v>
      </c>
      <c r="H144" s="156">
        <v>402.57</v>
      </c>
      <c r="I144" s="246">
        <v>256.08</v>
      </c>
      <c r="J144" s="157">
        <f>ROUND(I144*H144,2)</f>
        <v>103090.13</v>
      </c>
      <c r="K144" s="158"/>
      <c r="L144" s="21"/>
      <c r="M144" s="159" t="s">
        <v>1</v>
      </c>
      <c r="N144" s="98" t="s">
        <v>40</v>
      </c>
      <c r="P144" s="99">
        <f>O144*H144</f>
        <v>0</v>
      </c>
      <c r="Q144" s="99">
        <v>0</v>
      </c>
      <c r="R144" s="99">
        <f>Q144*H144</f>
        <v>0</v>
      </c>
      <c r="S144" s="99">
        <v>0</v>
      </c>
      <c r="T144" s="100">
        <f>S144*H144</f>
        <v>0</v>
      </c>
      <c r="AR144" s="101" t="s">
        <v>178</v>
      </c>
      <c r="AT144" s="101" t="s">
        <v>174</v>
      </c>
      <c r="AU144" s="101" t="s">
        <v>85</v>
      </c>
      <c r="AY144" s="10" t="s">
        <v>172</v>
      </c>
      <c r="BE144" s="102">
        <f>IF(N144="základní",J144,0)</f>
        <v>103090.13</v>
      </c>
      <c r="BF144" s="102">
        <f>IF(N144="snížená",J144,0)</f>
        <v>0</v>
      </c>
      <c r="BG144" s="102">
        <f>IF(N144="zákl. přenesená",J144,0)</f>
        <v>0</v>
      </c>
      <c r="BH144" s="102">
        <f>IF(N144="sníž. přenesená",J144,0)</f>
        <v>0</v>
      </c>
      <c r="BI144" s="102">
        <f>IF(N144="nulová",J144,0)</f>
        <v>0</v>
      </c>
      <c r="BJ144" s="10" t="s">
        <v>83</v>
      </c>
      <c r="BK144" s="102">
        <f>ROUND(I144*H144,2)</f>
        <v>103090.13</v>
      </c>
      <c r="BL144" s="10" t="s">
        <v>178</v>
      </c>
      <c r="BM144" s="101" t="s">
        <v>1274</v>
      </c>
    </row>
    <row r="145" spans="2:65" s="1" customFormat="1" ht="48.75" x14ac:dyDescent="0.2">
      <c r="B145" s="21"/>
      <c r="D145" s="103" t="s">
        <v>180</v>
      </c>
      <c r="F145" s="104" t="s">
        <v>200</v>
      </c>
      <c r="I145" s="105"/>
      <c r="L145" s="21"/>
      <c r="M145" s="106"/>
      <c r="T145" s="33"/>
      <c r="AT145" s="10" t="s">
        <v>180</v>
      </c>
      <c r="AU145" s="10" t="s">
        <v>85</v>
      </c>
    </row>
    <row r="146" spans="2:65" s="7" customFormat="1" x14ac:dyDescent="0.2">
      <c r="B146" s="107"/>
      <c r="D146" s="103" t="s">
        <v>182</v>
      </c>
      <c r="E146" s="108" t="s">
        <v>1</v>
      </c>
      <c r="F146" s="109" t="s">
        <v>119</v>
      </c>
      <c r="H146" s="110">
        <v>411.4</v>
      </c>
      <c r="I146" s="111"/>
      <c r="L146" s="107"/>
      <c r="M146" s="112"/>
      <c r="T146" s="113"/>
      <c r="AT146" s="108" t="s">
        <v>182</v>
      </c>
      <c r="AU146" s="108" t="s">
        <v>85</v>
      </c>
      <c r="AV146" s="7" t="s">
        <v>85</v>
      </c>
      <c r="AW146" s="7" t="s">
        <v>32</v>
      </c>
      <c r="AX146" s="7" t="s">
        <v>75</v>
      </c>
      <c r="AY146" s="108" t="s">
        <v>172</v>
      </c>
    </row>
    <row r="147" spans="2:65" s="7" customFormat="1" x14ac:dyDescent="0.2">
      <c r="B147" s="107"/>
      <c r="D147" s="103" t="s">
        <v>182</v>
      </c>
      <c r="E147" s="108" t="s">
        <v>1</v>
      </c>
      <c r="F147" s="109" t="s">
        <v>201</v>
      </c>
      <c r="H147" s="110">
        <v>-86.53</v>
      </c>
      <c r="I147" s="111"/>
      <c r="L147" s="107"/>
      <c r="M147" s="112"/>
      <c r="T147" s="113"/>
      <c r="AT147" s="108" t="s">
        <v>182</v>
      </c>
      <c r="AU147" s="108" t="s">
        <v>85</v>
      </c>
      <c r="AV147" s="7" t="s">
        <v>85</v>
      </c>
      <c r="AW147" s="7" t="s">
        <v>32</v>
      </c>
      <c r="AX147" s="7" t="s">
        <v>75</v>
      </c>
      <c r="AY147" s="108" t="s">
        <v>172</v>
      </c>
    </row>
    <row r="148" spans="2:65" s="7" customFormat="1" x14ac:dyDescent="0.2">
      <c r="B148" s="107"/>
      <c r="D148" s="103" t="s">
        <v>182</v>
      </c>
      <c r="E148" s="108" t="s">
        <v>1</v>
      </c>
      <c r="F148" s="109" t="s">
        <v>202</v>
      </c>
      <c r="H148" s="110">
        <v>-259.60000000000002</v>
      </c>
      <c r="I148" s="111"/>
      <c r="L148" s="107"/>
      <c r="M148" s="112"/>
      <c r="T148" s="113"/>
      <c r="AT148" s="108" t="s">
        <v>182</v>
      </c>
      <c r="AU148" s="108" t="s">
        <v>85</v>
      </c>
      <c r="AV148" s="7" t="s">
        <v>85</v>
      </c>
      <c r="AW148" s="7" t="s">
        <v>32</v>
      </c>
      <c r="AX148" s="7" t="s">
        <v>75</v>
      </c>
      <c r="AY148" s="108" t="s">
        <v>172</v>
      </c>
    </row>
    <row r="149" spans="2:65" s="9" customFormat="1" x14ac:dyDescent="0.2">
      <c r="B149" s="122"/>
      <c r="D149" s="103" t="s">
        <v>182</v>
      </c>
      <c r="E149" s="123" t="s">
        <v>1</v>
      </c>
      <c r="F149" s="124" t="s">
        <v>203</v>
      </c>
      <c r="H149" s="125">
        <v>65.269999999999982</v>
      </c>
      <c r="I149" s="126"/>
      <c r="L149" s="122"/>
      <c r="M149" s="127"/>
      <c r="T149" s="128"/>
      <c r="AT149" s="123" t="s">
        <v>182</v>
      </c>
      <c r="AU149" s="123" t="s">
        <v>85</v>
      </c>
      <c r="AV149" s="9" t="s">
        <v>196</v>
      </c>
      <c r="AW149" s="9" t="s">
        <v>32</v>
      </c>
      <c r="AX149" s="9" t="s">
        <v>75</v>
      </c>
      <c r="AY149" s="123" t="s">
        <v>172</v>
      </c>
    </row>
    <row r="150" spans="2:65" s="7" customFormat="1" x14ac:dyDescent="0.2">
      <c r="B150" s="107"/>
      <c r="D150" s="103" t="s">
        <v>182</v>
      </c>
      <c r="E150" s="108" t="s">
        <v>1</v>
      </c>
      <c r="F150" s="109" t="s">
        <v>204</v>
      </c>
      <c r="H150" s="110">
        <v>337.3</v>
      </c>
      <c r="I150" s="111"/>
      <c r="L150" s="107"/>
      <c r="M150" s="112"/>
      <c r="T150" s="113"/>
      <c r="AT150" s="108" t="s">
        <v>182</v>
      </c>
      <c r="AU150" s="108" t="s">
        <v>85</v>
      </c>
      <c r="AV150" s="7" t="s">
        <v>85</v>
      </c>
      <c r="AW150" s="7" t="s">
        <v>32</v>
      </c>
      <c r="AX150" s="7" t="s">
        <v>75</v>
      </c>
      <c r="AY150" s="108" t="s">
        <v>172</v>
      </c>
    </row>
    <row r="151" spans="2:65" s="8" customFormat="1" x14ac:dyDescent="0.2">
      <c r="B151" s="114"/>
      <c r="D151" s="103" t="s">
        <v>182</v>
      </c>
      <c r="E151" s="115" t="s">
        <v>1</v>
      </c>
      <c r="F151" s="116" t="s">
        <v>186</v>
      </c>
      <c r="H151" s="117">
        <v>402.57</v>
      </c>
      <c r="I151" s="118"/>
      <c r="L151" s="114"/>
      <c r="M151" s="119"/>
      <c r="T151" s="120"/>
      <c r="AT151" s="115" t="s">
        <v>182</v>
      </c>
      <c r="AU151" s="115" t="s">
        <v>85</v>
      </c>
      <c r="AV151" s="8" t="s">
        <v>178</v>
      </c>
      <c r="AW151" s="8" t="s">
        <v>32</v>
      </c>
      <c r="AX151" s="8" t="s">
        <v>83</v>
      </c>
      <c r="AY151" s="115" t="s">
        <v>172</v>
      </c>
    </row>
    <row r="152" spans="2:65" s="1" customFormat="1" ht="37.9" customHeight="1" x14ac:dyDescent="0.2">
      <c r="B152" s="21"/>
      <c r="C152" s="152" t="s">
        <v>205</v>
      </c>
      <c r="D152" s="152" t="s">
        <v>174</v>
      </c>
      <c r="E152" s="153" t="s">
        <v>206</v>
      </c>
      <c r="F152" s="154" t="s">
        <v>207</v>
      </c>
      <c r="G152" s="155" t="s">
        <v>189</v>
      </c>
      <c r="H152" s="156">
        <v>6843.69</v>
      </c>
      <c r="I152" s="246">
        <v>0.97</v>
      </c>
      <c r="J152" s="157">
        <f>ROUND(I152*H152,2)</f>
        <v>6638.38</v>
      </c>
      <c r="K152" s="158"/>
      <c r="L152" s="21"/>
      <c r="M152" s="159" t="s">
        <v>1</v>
      </c>
      <c r="N152" s="98" t="s">
        <v>40</v>
      </c>
      <c r="P152" s="99">
        <f>O152*H152</f>
        <v>0</v>
      </c>
      <c r="Q152" s="99">
        <v>0</v>
      </c>
      <c r="R152" s="99">
        <f>Q152*H152</f>
        <v>0</v>
      </c>
      <c r="S152" s="99">
        <v>0</v>
      </c>
      <c r="T152" s="100">
        <f>S152*H152</f>
        <v>0</v>
      </c>
      <c r="AR152" s="101" t="s">
        <v>178</v>
      </c>
      <c r="AT152" s="101" t="s">
        <v>174</v>
      </c>
      <c r="AU152" s="101" t="s">
        <v>85</v>
      </c>
      <c r="AY152" s="10" t="s">
        <v>172</v>
      </c>
      <c r="BE152" s="102">
        <f>IF(N152="základní",J152,0)</f>
        <v>6638.38</v>
      </c>
      <c r="BF152" s="102">
        <f>IF(N152="snížená",J152,0)</f>
        <v>0</v>
      </c>
      <c r="BG152" s="102">
        <f>IF(N152="zákl. přenesená",J152,0)</f>
        <v>0</v>
      </c>
      <c r="BH152" s="102">
        <f>IF(N152="sníž. přenesená",J152,0)</f>
        <v>0</v>
      </c>
      <c r="BI152" s="102">
        <f>IF(N152="nulová",J152,0)</f>
        <v>0</v>
      </c>
      <c r="BJ152" s="10" t="s">
        <v>83</v>
      </c>
      <c r="BK152" s="102">
        <f>ROUND(I152*H152,2)</f>
        <v>6638.38</v>
      </c>
      <c r="BL152" s="10" t="s">
        <v>178</v>
      </c>
      <c r="BM152" s="101" t="s">
        <v>1275</v>
      </c>
    </row>
    <row r="153" spans="2:65" s="1" customFormat="1" ht="48.75" x14ac:dyDescent="0.2">
      <c r="B153" s="21"/>
      <c r="D153" s="103" t="s">
        <v>180</v>
      </c>
      <c r="F153" s="104" t="s">
        <v>209</v>
      </c>
      <c r="I153" s="105"/>
      <c r="L153" s="21"/>
      <c r="M153" s="106"/>
      <c r="T153" s="33"/>
      <c r="AT153" s="10" t="s">
        <v>180</v>
      </c>
      <c r="AU153" s="10" t="s">
        <v>85</v>
      </c>
    </row>
    <row r="154" spans="2:65" s="7" customFormat="1" x14ac:dyDescent="0.2">
      <c r="B154" s="107"/>
      <c r="D154" s="103" t="s">
        <v>182</v>
      </c>
      <c r="E154" s="108" t="s">
        <v>1</v>
      </c>
      <c r="F154" s="109" t="s">
        <v>119</v>
      </c>
      <c r="H154" s="110">
        <v>411.4</v>
      </c>
      <c r="I154" s="111"/>
      <c r="L154" s="107"/>
      <c r="M154" s="112"/>
      <c r="T154" s="113"/>
      <c r="AT154" s="108" t="s">
        <v>182</v>
      </c>
      <c r="AU154" s="108" t="s">
        <v>85</v>
      </c>
      <c r="AV154" s="7" t="s">
        <v>85</v>
      </c>
      <c r="AW154" s="7" t="s">
        <v>32</v>
      </c>
      <c r="AX154" s="7" t="s">
        <v>75</v>
      </c>
      <c r="AY154" s="108" t="s">
        <v>172</v>
      </c>
    </row>
    <row r="155" spans="2:65" s="7" customFormat="1" x14ac:dyDescent="0.2">
      <c r="B155" s="107"/>
      <c r="D155" s="103" t="s">
        <v>182</v>
      </c>
      <c r="E155" s="108" t="s">
        <v>1</v>
      </c>
      <c r="F155" s="109" t="s">
        <v>201</v>
      </c>
      <c r="H155" s="110">
        <v>-86.53</v>
      </c>
      <c r="I155" s="111"/>
      <c r="L155" s="107"/>
      <c r="M155" s="112"/>
      <c r="T155" s="113"/>
      <c r="AT155" s="108" t="s">
        <v>182</v>
      </c>
      <c r="AU155" s="108" t="s">
        <v>85</v>
      </c>
      <c r="AV155" s="7" t="s">
        <v>85</v>
      </c>
      <c r="AW155" s="7" t="s">
        <v>32</v>
      </c>
      <c r="AX155" s="7" t="s">
        <v>75</v>
      </c>
      <c r="AY155" s="108" t="s">
        <v>172</v>
      </c>
    </row>
    <row r="156" spans="2:65" s="7" customFormat="1" x14ac:dyDescent="0.2">
      <c r="B156" s="107"/>
      <c r="D156" s="103" t="s">
        <v>182</v>
      </c>
      <c r="E156" s="108" t="s">
        <v>1</v>
      </c>
      <c r="F156" s="109" t="s">
        <v>202</v>
      </c>
      <c r="H156" s="110">
        <v>-259.60000000000002</v>
      </c>
      <c r="I156" s="111"/>
      <c r="L156" s="107"/>
      <c r="M156" s="112"/>
      <c r="T156" s="113"/>
      <c r="AT156" s="108" t="s">
        <v>182</v>
      </c>
      <c r="AU156" s="108" t="s">
        <v>85</v>
      </c>
      <c r="AV156" s="7" t="s">
        <v>85</v>
      </c>
      <c r="AW156" s="7" t="s">
        <v>32</v>
      </c>
      <c r="AX156" s="7" t="s">
        <v>75</v>
      </c>
      <c r="AY156" s="108" t="s">
        <v>172</v>
      </c>
    </row>
    <row r="157" spans="2:65" s="9" customFormat="1" x14ac:dyDescent="0.2">
      <c r="B157" s="122"/>
      <c r="D157" s="103" t="s">
        <v>182</v>
      </c>
      <c r="E157" s="123" t="s">
        <v>1</v>
      </c>
      <c r="F157" s="124" t="s">
        <v>203</v>
      </c>
      <c r="H157" s="125">
        <v>65.269999999999982</v>
      </c>
      <c r="I157" s="126"/>
      <c r="L157" s="122"/>
      <c r="M157" s="127"/>
      <c r="T157" s="128"/>
      <c r="AT157" s="123" t="s">
        <v>182</v>
      </c>
      <c r="AU157" s="123" t="s">
        <v>85</v>
      </c>
      <c r="AV157" s="9" t="s">
        <v>196</v>
      </c>
      <c r="AW157" s="9" t="s">
        <v>32</v>
      </c>
      <c r="AX157" s="9" t="s">
        <v>75</v>
      </c>
      <c r="AY157" s="123" t="s">
        <v>172</v>
      </c>
    </row>
    <row r="158" spans="2:65" s="7" customFormat="1" x14ac:dyDescent="0.2">
      <c r="B158" s="107"/>
      <c r="D158" s="103" t="s">
        <v>182</v>
      </c>
      <c r="E158" s="108" t="s">
        <v>1</v>
      </c>
      <c r="F158" s="109" t="s">
        <v>204</v>
      </c>
      <c r="H158" s="110">
        <v>337.3</v>
      </c>
      <c r="I158" s="111"/>
      <c r="L158" s="107"/>
      <c r="M158" s="112"/>
      <c r="T158" s="113"/>
      <c r="AT158" s="108" t="s">
        <v>182</v>
      </c>
      <c r="AU158" s="108" t="s">
        <v>85</v>
      </c>
      <c r="AV158" s="7" t="s">
        <v>85</v>
      </c>
      <c r="AW158" s="7" t="s">
        <v>32</v>
      </c>
      <c r="AX158" s="7" t="s">
        <v>75</v>
      </c>
      <c r="AY158" s="108" t="s">
        <v>172</v>
      </c>
    </row>
    <row r="159" spans="2:65" s="8" customFormat="1" x14ac:dyDescent="0.2">
      <c r="B159" s="114"/>
      <c r="D159" s="103" t="s">
        <v>182</v>
      </c>
      <c r="E159" s="115" t="s">
        <v>1</v>
      </c>
      <c r="F159" s="116" t="s">
        <v>186</v>
      </c>
      <c r="H159" s="117">
        <v>402.57</v>
      </c>
      <c r="I159" s="118"/>
      <c r="L159" s="114"/>
      <c r="M159" s="119"/>
      <c r="T159" s="120"/>
      <c r="AT159" s="115" t="s">
        <v>182</v>
      </c>
      <c r="AU159" s="115" t="s">
        <v>85</v>
      </c>
      <c r="AV159" s="8" t="s">
        <v>178</v>
      </c>
      <c r="AW159" s="8" t="s">
        <v>32</v>
      </c>
      <c r="AX159" s="8" t="s">
        <v>83</v>
      </c>
      <c r="AY159" s="115" t="s">
        <v>172</v>
      </c>
    </row>
    <row r="160" spans="2:65" s="7" customFormat="1" x14ac:dyDescent="0.2">
      <c r="B160" s="107"/>
      <c r="D160" s="103" t="s">
        <v>182</v>
      </c>
      <c r="F160" s="109" t="s">
        <v>1276</v>
      </c>
      <c r="H160" s="110">
        <v>6843.69</v>
      </c>
      <c r="I160" s="111"/>
      <c r="L160" s="107"/>
      <c r="M160" s="112"/>
      <c r="T160" s="113"/>
      <c r="AT160" s="108" t="s">
        <v>182</v>
      </c>
      <c r="AU160" s="108" t="s">
        <v>85</v>
      </c>
      <c r="AV160" s="7" t="s">
        <v>85</v>
      </c>
      <c r="AW160" s="7" t="s">
        <v>3</v>
      </c>
      <c r="AX160" s="7" t="s">
        <v>83</v>
      </c>
      <c r="AY160" s="108" t="s">
        <v>172</v>
      </c>
    </row>
    <row r="161" spans="2:65" s="1" customFormat="1" ht="24.2" customHeight="1" x14ac:dyDescent="0.2">
      <c r="B161" s="21"/>
      <c r="C161" s="152" t="s">
        <v>211</v>
      </c>
      <c r="D161" s="152" t="s">
        <v>174</v>
      </c>
      <c r="E161" s="153" t="s">
        <v>212</v>
      </c>
      <c r="F161" s="154" t="s">
        <v>213</v>
      </c>
      <c r="G161" s="155" t="s">
        <v>189</v>
      </c>
      <c r="H161" s="156">
        <v>259.60000000000002</v>
      </c>
      <c r="I161" s="246">
        <v>155.19999999999999</v>
      </c>
      <c r="J161" s="157">
        <f>ROUND(I161*H161,2)</f>
        <v>40289.919999999998</v>
      </c>
      <c r="K161" s="158"/>
      <c r="L161" s="21"/>
      <c r="M161" s="159" t="s">
        <v>1</v>
      </c>
      <c r="N161" s="98" t="s">
        <v>40</v>
      </c>
      <c r="P161" s="99">
        <f>O161*H161</f>
        <v>0</v>
      </c>
      <c r="Q161" s="99">
        <v>0</v>
      </c>
      <c r="R161" s="99">
        <f>Q161*H161</f>
        <v>0</v>
      </c>
      <c r="S161" s="99">
        <v>0</v>
      </c>
      <c r="T161" s="100">
        <f>S161*H161</f>
        <v>0</v>
      </c>
      <c r="AR161" s="101" t="s">
        <v>178</v>
      </c>
      <c r="AT161" s="101" t="s">
        <v>174</v>
      </c>
      <c r="AU161" s="101" t="s">
        <v>85</v>
      </c>
      <c r="AY161" s="10" t="s">
        <v>172</v>
      </c>
      <c r="BE161" s="102">
        <f>IF(N161="základní",J161,0)</f>
        <v>40289.919999999998</v>
      </c>
      <c r="BF161" s="102">
        <f>IF(N161="snížená",J161,0)</f>
        <v>0</v>
      </c>
      <c r="BG161" s="102">
        <f>IF(N161="zákl. přenesená",J161,0)</f>
        <v>0</v>
      </c>
      <c r="BH161" s="102">
        <f>IF(N161="sníž. přenesená",J161,0)</f>
        <v>0</v>
      </c>
      <c r="BI161" s="102">
        <f>IF(N161="nulová",J161,0)</f>
        <v>0</v>
      </c>
      <c r="BJ161" s="10" t="s">
        <v>83</v>
      </c>
      <c r="BK161" s="102">
        <f>ROUND(I161*H161,2)</f>
        <v>40289.919999999998</v>
      </c>
      <c r="BL161" s="10" t="s">
        <v>178</v>
      </c>
      <c r="BM161" s="101" t="s">
        <v>1277</v>
      </c>
    </row>
    <row r="162" spans="2:65" s="1" customFormat="1" ht="29.25" x14ac:dyDescent="0.2">
      <c r="B162" s="21"/>
      <c r="D162" s="103" t="s">
        <v>180</v>
      </c>
      <c r="F162" s="104" t="s">
        <v>215</v>
      </c>
      <c r="I162" s="105"/>
      <c r="L162" s="21"/>
      <c r="M162" s="106"/>
      <c r="T162" s="33"/>
      <c r="AT162" s="10" t="s">
        <v>180</v>
      </c>
      <c r="AU162" s="10" t="s">
        <v>85</v>
      </c>
    </row>
    <row r="163" spans="2:65" s="160" customFormat="1" x14ac:dyDescent="0.2">
      <c r="B163" s="161"/>
      <c r="D163" s="103" t="s">
        <v>182</v>
      </c>
      <c r="E163" s="162" t="s">
        <v>1</v>
      </c>
      <c r="F163" s="163" t="s">
        <v>216</v>
      </c>
      <c r="H163" s="162" t="s">
        <v>1</v>
      </c>
      <c r="I163" s="121"/>
      <c r="L163" s="161"/>
      <c r="M163" s="164"/>
      <c r="T163" s="165"/>
      <c r="AT163" s="162" t="s">
        <v>182</v>
      </c>
      <c r="AU163" s="162" t="s">
        <v>85</v>
      </c>
      <c r="AV163" s="160" t="s">
        <v>83</v>
      </c>
      <c r="AW163" s="160" t="s">
        <v>32</v>
      </c>
      <c r="AX163" s="160" t="s">
        <v>75</v>
      </c>
      <c r="AY163" s="162" t="s">
        <v>172</v>
      </c>
    </row>
    <row r="164" spans="2:65" s="7" customFormat="1" x14ac:dyDescent="0.2">
      <c r="B164" s="107"/>
      <c r="D164" s="103" t="s">
        <v>182</v>
      </c>
      <c r="E164" s="108" t="s">
        <v>1</v>
      </c>
      <c r="F164" s="109" t="s">
        <v>1278</v>
      </c>
      <c r="H164" s="110">
        <v>14.4</v>
      </c>
      <c r="I164" s="111"/>
      <c r="L164" s="107"/>
      <c r="M164" s="112"/>
      <c r="T164" s="113"/>
      <c r="AT164" s="108" t="s">
        <v>182</v>
      </c>
      <c r="AU164" s="108" t="s">
        <v>85</v>
      </c>
      <c r="AV164" s="7" t="s">
        <v>85</v>
      </c>
      <c r="AW164" s="7" t="s">
        <v>32</v>
      </c>
      <c r="AX164" s="7" t="s">
        <v>75</v>
      </c>
      <c r="AY164" s="108" t="s">
        <v>172</v>
      </c>
    </row>
    <row r="165" spans="2:65" s="7" customFormat="1" x14ac:dyDescent="0.2">
      <c r="B165" s="107"/>
      <c r="D165" s="103" t="s">
        <v>182</v>
      </c>
      <c r="E165" s="108" t="s">
        <v>1</v>
      </c>
      <c r="F165" s="109" t="s">
        <v>1279</v>
      </c>
      <c r="H165" s="110">
        <v>225.8</v>
      </c>
      <c r="I165" s="111"/>
      <c r="L165" s="107"/>
      <c r="M165" s="112"/>
      <c r="T165" s="113"/>
      <c r="AT165" s="108" t="s">
        <v>182</v>
      </c>
      <c r="AU165" s="108" t="s">
        <v>85</v>
      </c>
      <c r="AV165" s="7" t="s">
        <v>85</v>
      </c>
      <c r="AW165" s="7" t="s">
        <v>32</v>
      </c>
      <c r="AX165" s="7" t="s">
        <v>75</v>
      </c>
      <c r="AY165" s="108" t="s">
        <v>172</v>
      </c>
    </row>
    <row r="166" spans="2:65" s="7" customFormat="1" x14ac:dyDescent="0.2">
      <c r="B166" s="107"/>
      <c r="D166" s="103" t="s">
        <v>182</v>
      </c>
      <c r="E166" s="108" t="s">
        <v>1</v>
      </c>
      <c r="F166" s="109" t="s">
        <v>1280</v>
      </c>
      <c r="H166" s="110">
        <v>19.399999999999999</v>
      </c>
      <c r="I166" s="111"/>
      <c r="L166" s="107"/>
      <c r="M166" s="112"/>
      <c r="T166" s="113"/>
      <c r="AT166" s="108" t="s">
        <v>182</v>
      </c>
      <c r="AU166" s="108" t="s">
        <v>85</v>
      </c>
      <c r="AV166" s="7" t="s">
        <v>85</v>
      </c>
      <c r="AW166" s="7" t="s">
        <v>32</v>
      </c>
      <c r="AX166" s="7" t="s">
        <v>75</v>
      </c>
      <c r="AY166" s="108" t="s">
        <v>172</v>
      </c>
    </row>
    <row r="167" spans="2:65" s="8" customFormat="1" x14ac:dyDescent="0.2">
      <c r="B167" s="114"/>
      <c r="D167" s="103" t="s">
        <v>182</v>
      </c>
      <c r="E167" s="115" t="s">
        <v>137</v>
      </c>
      <c r="F167" s="116" t="s">
        <v>186</v>
      </c>
      <c r="H167" s="117">
        <v>259.60000000000002</v>
      </c>
      <c r="I167" s="118"/>
      <c r="L167" s="114"/>
      <c r="M167" s="119"/>
      <c r="T167" s="120"/>
      <c r="AT167" s="115" t="s">
        <v>182</v>
      </c>
      <c r="AU167" s="115" t="s">
        <v>85</v>
      </c>
      <c r="AV167" s="8" t="s">
        <v>178</v>
      </c>
      <c r="AW167" s="8" t="s">
        <v>32</v>
      </c>
      <c r="AX167" s="8" t="s">
        <v>83</v>
      </c>
      <c r="AY167" s="115" t="s">
        <v>172</v>
      </c>
    </row>
    <row r="168" spans="2:65" s="1" customFormat="1" ht="24.2" customHeight="1" x14ac:dyDescent="0.2">
      <c r="B168" s="21"/>
      <c r="C168" s="152" t="s">
        <v>220</v>
      </c>
      <c r="D168" s="152" t="s">
        <v>174</v>
      </c>
      <c r="E168" s="153" t="s">
        <v>221</v>
      </c>
      <c r="F168" s="154" t="s">
        <v>222</v>
      </c>
      <c r="G168" s="155" t="s">
        <v>177</v>
      </c>
      <c r="H168" s="156">
        <v>865.3</v>
      </c>
      <c r="I168" s="246">
        <v>14.549999999999999</v>
      </c>
      <c r="J168" s="157">
        <f>ROUND(I168*H168,2)</f>
        <v>12590.12</v>
      </c>
      <c r="K168" s="158"/>
      <c r="L168" s="21"/>
      <c r="M168" s="159" t="s">
        <v>1</v>
      </c>
      <c r="N168" s="98" t="s">
        <v>40</v>
      </c>
      <c r="P168" s="99">
        <f>O168*H168</f>
        <v>0</v>
      </c>
      <c r="Q168" s="99">
        <v>0</v>
      </c>
      <c r="R168" s="99">
        <f>Q168*H168</f>
        <v>0</v>
      </c>
      <c r="S168" s="99">
        <v>0</v>
      </c>
      <c r="T168" s="100">
        <f>S168*H168</f>
        <v>0</v>
      </c>
      <c r="AR168" s="101" t="s">
        <v>178</v>
      </c>
      <c r="AT168" s="101" t="s">
        <v>174</v>
      </c>
      <c r="AU168" s="101" t="s">
        <v>85</v>
      </c>
      <c r="AY168" s="10" t="s">
        <v>172</v>
      </c>
      <c r="BE168" s="102">
        <f>IF(N168="základní",J168,0)</f>
        <v>12590.12</v>
      </c>
      <c r="BF168" s="102">
        <f>IF(N168="snížená",J168,0)</f>
        <v>0</v>
      </c>
      <c r="BG168" s="102">
        <f>IF(N168="zákl. přenesená",J168,0)</f>
        <v>0</v>
      </c>
      <c r="BH168" s="102">
        <f>IF(N168="sníž. přenesená",J168,0)</f>
        <v>0</v>
      </c>
      <c r="BI168" s="102">
        <f>IF(N168="nulová",J168,0)</f>
        <v>0</v>
      </c>
      <c r="BJ168" s="10" t="s">
        <v>83</v>
      </c>
      <c r="BK168" s="102">
        <f>ROUND(I168*H168,2)</f>
        <v>12590.12</v>
      </c>
      <c r="BL168" s="10" t="s">
        <v>178</v>
      </c>
      <c r="BM168" s="101" t="s">
        <v>1281</v>
      </c>
    </row>
    <row r="169" spans="2:65" s="1" customFormat="1" ht="19.5" x14ac:dyDescent="0.2">
      <c r="B169" s="21"/>
      <c r="D169" s="103" t="s">
        <v>180</v>
      </c>
      <c r="F169" s="104" t="s">
        <v>224</v>
      </c>
      <c r="I169" s="105"/>
      <c r="L169" s="21"/>
      <c r="M169" s="106"/>
      <c r="T169" s="33"/>
      <c r="AT169" s="10" t="s">
        <v>180</v>
      </c>
      <c r="AU169" s="10" t="s">
        <v>85</v>
      </c>
    </row>
    <row r="170" spans="2:65" s="7" customFormat="1" x14ac:dyDescent="0.2">
      <c r="B170" s="107"/>
      <c r="D170" s="103" t="s">
        <v>182</v>
      </c>
      <c r="E170" s="108" t="s">
        <v>1</v>
      </c>
      <c r="F170" s="109" t="s">
        <v>125</v>
      </c>
      <c r="H170" s="110">
        <v>865.3</v>
      </c>
      <c r="I170" s="111"/>
      <c r="L170" s="107"/>
      <c r="M170" s="112"/>
      <c r="T170" s="113"/>
      <c r="AT170" s="108" t="s">
        <v>182</v>
      </c>
      <c r="AU170" s="108" t="s">
        <v>85</v>
      </c>
      <c r="AV170" s="7" t="s">
        <v>85</v>
      </c>
      <c r="AW170" s="7" t="s">
        <v>32</v>
      </c>
      <c r="AX170" s="7" t="s">
        <v>83</v>
      </c>
      <c r="AY170" s="108" t="s">
        <v>172</v>
      </c>
    </row>
    <row r="171" spans="2:65" s="1" customFormat="1" ht="16.5" customHeight="1" x14ac:dyDescent="0.2">
      <c r="B171" s="21"/>
      <c r="C171" s="166" t="s">
        <v>228</v>
      </c>
      <c r="D171" s="166" t="s">
        <v>229</v>
      </c>
      <c r="E171" s="167" t="s">
        <v>230</v>
      </c>
      <c r="F171" s="168" t="s">
        <v>231</v>
      </c>
      <c r="G171" s="169" t="s">
        <v>232</v>
      </c>
      <c r="H171" s="170">
        <v>25.959</v>
      </c>
      <c r="I171" s="247">
        <v>126.1</v>
      </c>
      <c r="J171" s="171">
        <f>ROUND(I171*H171,2)</f>
        <v>3273.43</v>
      </c>
      <c r="K171" s="172"/>
      <c r="L171" s="137"/>
      <c r="M171" s="173" t="s">
        <v>1</v>
      </c>
      <c r="N171" s="139" t="s">
        <v>40</v>
      </c>
      <c r="P171" s="99">
        <f>O171*H171</f>
        <v>0</v>
      </c>
      <c r="Q171" s="99">
        <v>1E-3</v>
      </c>
      <c r="R171" s="99">
        <f>Q171*H171</f>
        <v>2.5958999999999999E-2</v>
      </c>
      <c r="S171" s="99">
        <v>0</v>
      </c>
      <c r="T171" s="100">
        <f>S171*H171</f>
        <v>0</v>
      </c>
      <c r="AR171" s="101" t="s">
        <v>228</v>
      </c>
      <c r="AT171" s="101" t="s">
        <v>229</v>
      </c>
      <c r="AU171" s="101" t="s">
        <v>85</v>
      </c>
      <c r="AY171" s="10" t="s">
        <v>172</v>
      </c>
      <c r="BE171" s="102">
        <f>IF(N171="základní",J171,0)</f>
        <v>3273.43</v>
      </c>
      <c r="BF171" s="102">
        <f>IF(N171="snížená",J171,0)</f>
        <v>0</v>
      </c>
      <c r="BG171" s="102">
        <f>IF(N171="zákl. přenesená",J171,0)</f>
        <v>0</v>
      </c>
      <c r="BH171" s="102">
        <f>IF(N171="sníž. přenesená",J171,0)</f>
        <v>0</v>
      </c>
      <c r="BI171" s="102">
        <f>IF(N171="nulová",J171,0)</f>
        <v>0</v>
      </c>
      <c r="BJ171" s="10" t="s">
        <v>83</v>
      </c>
      <c r="BK171" s="102">
        <f>ROUND(I171*H171,2)</f>
        <v>3273.43</v>
      </c>
      <c r="BL171" s="10" t="s">
        <v>178</v>
      </c>
      <c r="BM171" s="101" t="s">
        <v>1282</v>
      </c>
    </row>
    <row r="172" spans="2:65" s="1" customFormat="1" x14ac:dyDescent="0.2">
      <c r="B172" s="21"/>
      <c r="D172" s="103" t="s">
        <v>180</v>
      </c>
      <c r="F172" s="104" t="s">
        <v>231</v>
      </c>
      <c r="I172" s="105"/>
      <c r="L172" s="21"/>
      <c r="M172" s="106"/>
      <c r="T172" s="33"/>
      <c r="AT172" s="10" t="s">
        <v>180</v>
      </c>
      <c r="AU172" s="10" t="s">
        <v>85</v>
      </c>
    </row>
    <row r="173" spans="2:65" s="7" customFormat="1" x14ac:dyDescent="0.2">
      <c r="B173" s="107"/>
      <c r="D173" s="103" t="s">
        <v>182</v>
      </c>
      <c r="F173" s="109" t="s">
        <v>1283</v>
      </c>
      <c r="H173" s="110">
        <v>25.959</v>
      </c>
      <c r="I173" s="111"/>
      <c r="L173" s="107"/>
      <c r="M173" s="112"/>
      <c r="T173" s="113"/>
      <c r="AT173" s="108" t="s">
        <v>182</v>
      </c>
      <c r="AU173" s="108" t="s">
        <v>85</v>
      </c>
      <c r="AV173" s="7" t="s">
        <v>85</v>
      </c>
      <c r="AW173" s="7" t="s">
        <v>3</v>
      </c>
      <c r="AX173" s="7" t="s">
        <v>83</v>
      </c>
      <c r="AY173" s="108" t="s">
        <v>172</v>
      </c>
    </row>
    <row r="174" spans="2:65" s="1" customFormat="1" ht="24.2" customHeight="1" x14ac:dyDescent="0.2">
      <c r="B174" s="21"/>
      <c r="C174" s="152" t="s">
        <v>235</v>
      </c>
      <c r="D174" s="152" t="s">
        <v>174</v>
      </c>
      <c r="E174" s="153" t="s">
        <v>236</v>
      </c>
      <c r="F174" s="154" t="s">
        <v>237</v>
      </c>
      <c r="G174" s="155" t="s">
        <v>177</v>
      </c>
      <c r="H174" s="156">
        <v>4115.125</v>
      </c>
      <c r="I174" s="248">
        <v>24.2</v>
      </c>
      <c r="J174" s="157">
        <f>ROUND(I174*H174,2)</f>
        <v>99586.03</v>
      </c>
      <c r="K174" s="158"/>
      <c r="L174" s="21"/>
      <c r="M174" s="159" t="s">
        <v>1</v>
      </c>
      <c r="N174" s="98" t="s">
        <v>40</v>
      </c>
      <c r="P174" s="99">
        <f>O174*H174</f>
        <v>0</v>
      </c>
      <c r="Q174" s="99">
        <v>0</v>
      </c>
      <c r="R174" s="99">
        <f>Q174*H174</f>
        <v>0</v>
      </c>
      <c r="S174" s="99">
        <v>0</v>
      </c>
      <c r="T174" s="100">
        <f>S174*H174</f>
        <v>0</v>
      </c>
      <c r="AR174" s="101" t="s">
        <v>178</v>
      </c>
      <c r="AT174" s="101" t="s">
        <v>174</v>
      </c>
      <c r="AU174" s="101" t="s">
        <v>85</v>
      </c>
      <c r="AY174" s="10" t="s">
        <v>172</v>
      </c>
      <c r="BE174" s="102">
        <f>IF(N174="základní",J174,0)</f>
        <v>99586.03</v>
      </c>
      <c r="BF174" s="102">
        <f>IF(N174="snížená",J174,0)</f>
        <v>0</v>
      </c>
      <c r="BG174" s="102">
        <f>IF(N174="zákl. přenesená",J174,0)</f>
        <v>0</v>
      </c>
      <c r="BH174" s="102">
        <f>IF(N174="sníž. přenesená",J174,0)</f>
        <v>0</v>
      </c>
      <c r="BI174" s="102">
        <f>IF(N174="nulová",J174,0)</f>
        <v>0</v>
      </c>
      <c r="BJ174" s="10" t="s">
        <v>83</v>
      </c>
      <c r="BK174" s="102">
        <f>ROUND(I174*H174,2)</f>
        <v>99586.03</v>
      </c>
      <c r="BL174" s="10" t="s">
        <v>178</v>
      </c>
      <c r="BM174" s="101" t="s">
        <v>1284</v>
      </c>
    </row>
    <row r="175" spans="2:65" s="1" customFormat="1" ht="19.5" x14ac:dyDescent="0.2">
      <c r="B175" s="21"/>
      <c r="D175" s="103" t="s">
        <v>180</v>
      </c>
      <c r="F175" s="104" t="s">
        <v>239</v>
      </c>
      <c r="I175" s="105"/>
      <c r="L175" s="21"/>
      <c r="M175" s="106"/>
      <c r="T175" s="33"/>
      <c r="AT175" s="10" t="s">
        <v>180</v>
      </c>
      <c r="AU175" s="10" t="s">
        <v>85</v>
      </c>
    </row>
    <row r="176" spans="2:65" s="7" customFormat="1" x14ac:dyDescent="0.2">
      <c r="B176" s="107"/>
      <c r="D176" s="103" t="s">
        <v>182</v>
      </c>
      <c r="E176" s="108" t="s">
        <v>1</v>
      </c>
      <c r="F176" s="109" t="s">
        <v>1252</v>
      </c>
      <c r="H176" s="110">
        <v>574.29999999999995</v>
      </c>
      <c r="I176" s="111"/>
      <c r="L176" s="107"/>
      <c r="M176" s="112"/>
      <c r="T176" s="113"/>
      <c r="AT176" s="108" t="s">
        <v>182</v>
      </c>
      <c r="AU176" s="108" t="s">
        <v>85</v>
      </c>
      <c r="AV176" s="7" t="s">
        <v>85</v>
      </c>
      <c r="AW176" s="7" t="s">
        <v>32</v>
      </c>
      <c r="AX176" s="7" t="s">
        <v>75</v>
      </c>
      <c r="AY176" s="108" t="s">
        <v>172</v>
      </c>
    </row>
    <row r="177" spans="2:65" s="7" customFormat="1" x14ac:dyDescent="0.2">
      <c r="B177" s="107"/>
      <c r="D177" s="103" t="s">
        <v>182</v>
      </c>
      <c r="E177" s="108" t="s">
        <v>1</v>
      </c>
      <c r="F177" s="109" t="s">
        <v>1255</v>
      </c>
      <c r="H177" s="110">
        <v>1219.7</v>
      </c>
      <c r="I177" s="111"/>
      <c r="L177" s="107"/>
      <c r="M177" s="112"/>
      <c r="T177" s="113"/>
      <c r="AT177" s="108" t="s">
        <v>182</v>
      </c>
      <c r="AU177" s="108" t="s">
        <v>85</v>
      </c>
      <c r="AV177" s="7" t="s">
        <v>85</v>
      </c>
      <c r="AW177" s="7" t="s">
        <v>32</v>
      </c>
      <c r="AX177" s="7" t="s">
        <v>75</v>
      </c>
      <c r="AY177" s="108" t="s">
        <v>172</v>
      </c>
    </row>
    <row r="178" spans="2:65" s="7" customFormat="1" x14ac:dyDescent="0.2">
      <c r="B178" s="107"/>
      <c r="D178" s="103" t="s">
        <v>182</v>
      </c>
      <c r="E178" s="108" t="s">
        <v>1</v>
      </c>
      <c r="F178" s="109" t="s">
        <v>1258</v>
      </c>
      <c r="H178" s="110">
        <v>1498.1</v>
      </c>
      <c r="I178" s="111"/>
      <c r="L178" s="107"/>
      <c r="M178" s="112"/>
      <c r="T178" s="113"/>
      <c r="AT178" s="108" t="s">
        <v>182</v>
      </c>
      <c r="AU178" s="108" t="s">
        <v>85</v>
      </c>
      <c r="AV178" s="7" t="s">
        <v>85</v>
      </c>
      <c r="AW178" s="7" t="s">
        <v>32</v>
      </c>
      <c r="AX178" s="7" t="s">
        <v>75</v>
      </c>
      <c r="AY178" s="108" t="s">
        <v>172</v>
      </c>
    </row>
    <row r="179" spans="2:65" s="8" customFormat="1" x14ac:dyDescent="0.2">
      <c r="B179" s="114"/>
      <c r="D179" s="103" t="s">
        <v>182</v>
      </c>
      <c r="E179" s="115" t="s">
        <v>1</v>
      </c>
      <c r="F179" s="116" t="s">
        <v>186</v>
      </c>
      <c r="H179" s="117">
        <v>3292.1</v>
      </c>
      <c r="I179" s="118"/>
      <c r="L179" s="114"/>
      <c r="M179" s="119"/>
      <c r="T179" s="120"/>
      <c r="AT179" s="115" t="s">
        <v>182</v>
      </c>
      <c r="AU179" s="115" t="s">
        <v>85</v>
      </c>
      <c r="AV179" s="8" t="s">
        <v>178</v>
      </c>
      <c r="AW179" s="8" t="s">
        <v>32</v>
      </c>
      <c r="AX179" s="8" t="s">
        <v>83</v>
      </c>
      <c r="AY179" s="115" t="s">
        <v>172</v>
      </c>
    </row>
    <row r="180" spans="2:65" s="7" customFormat="1" x14ac:dyDescent="0.2">
      <c r="B180" s="107"/>
      <c r="D180" s="103" t="s">
        <v>182</v>
      </c>
      <c r="F180" s="109" t="s">
        <v>1285</v>
      </c>
      <c r="H180" s="110">
        <v>4115.125</v>
      </c>
      <c r="I180" s="111"/>
      <c r="L180" s="107"/>
      <c r="M180" s="112"/>
      <c r="T180" s="113"/>
      <c r="AT180" s="108" t="s">
        <v>182</v>
      </c>
      <c r="AU180" s="108" t="s">
        <v>85</v>
      </c>
      <c r="AV180" s="7" t="s">
        <v>85</v>
      </c>
      <c r="AW180" s="7" t="s">
        <v>3</v>
      </c>
      <c r="AX180" s="7" t="s">
        <v>83</v>
      </c>
      <c r="AY180" s="108" t="s">
        <v>172</v>
      </c>
    </row>
    <row r="181" spans="2:65" s="1" customFormat="1" ht="16.5" customHeight="1" x14ac:dyDescent="0.2">
      <c r="B181" s="21"/>
      <c r="C181" s="152" t="s">
        <v>241</v>
      </c>
      <c r="D181" s="152" t="s">
        <v>174</v>
      </c>
      <c r="E181" s="153" t="s">
        <v>242</v>
      </c>
      <c r="F181" s="154" t="s">
        <v>243</v>
      </c>
      <c r="G181" s="155" t="s">
        <v>177</v>
      </c>
      <c r="H181" s="156">
        <v>865.3</v>
      </c>
      <c r="I181" s="249">
        <v>28.66</v>
      </c>
      <c r="J181" s="157">
        <f>ROUND(I181*H181,2)</f>
        <v>24799.5</v>
      </c>
      <c r="K181" s="158"/>
      <c r="L181" s="21"/>
      <c r="M181" s="159" t="s">
        <v>1</v>
      </c>
      <c r="N181" s="98" t="s">
        <v>40</v>
      </c>
      <c r="P181" s="99">
        <f>O181*H181</f>
        <v>0</v>
      </c>
      <c r="Q181" s="99">
        <v>0</v>
      </c>
      <c r="R181" s="99">
        <f>Q181*H181</f>
        <v>0</v>
      </c>
      <c r="S181" s="99">
        <v>0</v>
      </c>
      <c r="T181" s="100">
        <f>S181*H181</f>
        <v>0</v>
      </c>
      <c r="AR181" s="101" t="s">
        <v>178</v>
      </c>
      <c r="AT181" s="101" t="s">
        <v>174</v>
      </c>
      <c r="AU181" s="101" t="s">
        <v>85</v>
      </c>
      <c r="AY181" s="10" t="s">
        <v>172</v>
      </c>
      <c r="BE181" s="102">
        <f>IF(N181="základní",J181,0)</f>
        <v>24799.5</v>
      </c>
      <c r="BF181" s="102">
        <f>IF(N181="snížená",J181,0)</f>
        <v>0</v>
      </c>
      <c r="BG181" s="102">
        <f>IF(N181="zákl. přenesená",J181,0)</f>
        <v>0</v>
      </c>
      <c r="BH181" s="102">
        <f>IF(N181="sníž. přenesená",J181,0)</f>
        <v>0</v>
      </c>
      <c r="BI181" s="102">
        <f>IF(N181="nulová",J181,0)</f>
        <v>0</v>
      </c>
      <c r="BJ181" s="10" t="s">
        <v>83</v>
      </c>
      <c r="BK181" s="102">
        <f>ROUND(I181*H181,2)</f>
        <v>24799.5</v>
      </c>
      <c r="BL181" s="10" t="s">
        <v>178</v>
      </c>
      <c r="BM181" s="101" t="s">
        <v>1286</v>
      </c>
    </row>
    <row r="182" spans="2:65" s="1" customFormat="1" ht="29.25" x14ac:dyDescent="0.2">
      <c r="B182" s="21"/>
      <c r="D182" s="103" t="s">
        <v>180</v>
      </c>
      <c r="F182" s="104" t="s">
        <v>245</v>
      </c>
      <c r="I182" s="105"/>
      <c r="L182" s="21"/>
      <c r="M182" s="106"/>
      <c r="T182" s="33"/>
      <c r="AT182" s="10" t="s">
        <v>180</v>
      </c>
      <c r="AU182" s="10" t="s">
        <v>85</v>
      </c>
    </row>
    <row r="183" spans="2:65" s="7" customFormat="1" x14ac:dyDescent="0.2">
      <c r="B183" s="107"/>
      <c r="D183" s="103" t="s">
        <v>182</v>
      </c>
      <c r="E183" s="108" t="s">
        <v>1</v>
      </c>
      <c r="F183" s="109" t="s">
        <v>1287</v>
      </c>
      <c r="H183" s="110">
        <v>212.5</v>
      </c>
      <c r="I183" s="111"/>
      <c r="L183" s="107"/>
      <c r="M183" s="112"/>
      <c r="T183" s="113"/>
      <c r="AT183" s="108" t="s">
        <v>182</v>
      </c>
      <c r="AU183" s="108" t="s">
        <v>85</v>
      </c>
      <c r="AV183" s="7" t="s">
        <v>85</v>
      </c>
      <c r="AW183" s="7" t="s">
        <v>32</v>
      </c>
      <c r="AX183" s="7" t="s">
        <v>75</v>
      </c>
      <c r="AY183" s="108" t="s">
        <v>172</v>
      </c>
    </row>
    <row r="184" spans="2:65" s="7" customFormat="1" x14ac:dyDescent="0.2">
      <c r="B184" s="107"/>
      <c r="D184" s="103" t="s">
        <v>182</v>
      </c>
      <c r="E184" s="108" t="s">
        <v>1</v>
      </c>
      <c r="F184" s="109" t="s">
        <v>1288</v>
      </c>
      <c r="H184" s="110">
        <v>271.89999999999998</v>
      </c>
      <c r="I184" s="111"/>
      <c r="L184" s="107"/>
      <c r="M184" s="112"/>
      <c r="T184" s="113"/>
      <c r="AT184" s="108" t="s">
        <v>182</v>
      </c>
      <c r="AU184" s="108" t="s">
        <v>85</v>
      </c>
      <c r="AV184" s="7" t="s">
        <v>85</v>
      </c>
      <c r="AW184" s="7" t="s">
        <v>32</v>
      </c>
      <c r="AX184" s="7" t="s">
        <v>75</v>
      </c>
      <c r="AY184" s="108" t="s">
        <v>172</v>
      </c>
    </row>
    <row r="185" spans="2:65" s="7" customFormat="1" x14ac:dyDescent="0.2">
      <c r="B185" s="107"/>
      <c r="D185" s="103" t="s">
        <v>182</v>
      </c>
      <c r="E185" s="108" t="s">
        <v>1</v>
      </c>
      <c r="F185" s="109" t="s">
        <v>1289</v>
      </c>
      <c r="H185" s="110">
        <v>380.9</v>
      </c>
      <c r="I185" s="111"/>
      <c r="L185" s="107"/>
      <c r="M185" s="112"/>
      <c r="T185" s="113"/>
      <c r="AT185" s="108" t="s">
        <v>182</v>
      </c>
      <c r="AU185" s="108" t="s">
        <v>85</v>
      </c>
      <c r="AV185" s="7" t="s">
        <v>85</v>
      </c>
      <c r="AW185" s="7" t="s">
        <v>32</v>
      </c>
      <c r="AX185" s="7" t="s">
        <v>75</v>
      </c>
      <c r="AY185" s="108" t="s">
        <v>172</v>
      </c>
    </row>
    <row r="186" spans="2:65" s="8" customFormat="1" x14ac:dyDescent="0.2">
      <c r="B186" s="114"/>
      <c r="D186" s="103" t="s">
        <v>182</v>
      </c>
      <c r="E186" s="115" t="s">
        <v>125</v>
      </c>
      <c r="F186" s="116" t="s">
        <v>186</v>
      </c>
      <c r="H186" s="117">
        <v>865.3</v>
      </c>
      <c r="I186" s="118"/>
      <c r="L186" s="114"/>
      <c r="M186" s="119"/>
      <c r="T186" s="120"/>
      <c r="AT186" s="115" t="s">
        <v>182</v>
      </c>
      <c r="AU186" s="115" t="s">
        <v>85</v>
      </c>
      <c r="AV186" s="8" t="s">
        <v>178</v>
      </c>
      <c r="AW186" s="8" t="s">
        <v>32</v>
      </c>
      <c r="AX186" s="8" t="s">
        <v>83</v>
      </c>
      <c r="AY186" s="115" t="s">
        <v>172</v>
      </c>
    </row>
    <row r="187" spans="2:65" s="6" customFormat="1" ht="22.9" customHeight="1" x14ac:dyDescent="0.2">
      <c r="B187" s="76"/>
      <c r="D187" s="77" t="s">
        <v>74</v>
      </c>
      <c r="E187" s="86" t="s">
        <v>205</v>
      </c>
      <c r="F187" s="86" t="s">
        <v>317</v>
      </c>
      <c r="I187" s="79"/>
      <c r="J187" s="87">
        <f>BK187</f>
        <v>2922162.5399999996</v>
      </c>
      <c r="L187" s="76"/>
      <c r="M187" s="81"/>
      <c r="P187" s="82">
        <f>SUM(P188:P231)</f>
        <v>0</v>
      </c>
      <c r="R187" s="82">
        <f>SUM(R188:R231)</f>
        <v>3010.29589433</v>
      </c>
      <c r="T187" s="83">
        <f>SUM(T188:T231)</f>
        <v>0</v>
      </c>
      <c r="AR187" s="77" t="s">
        <v>83</v>
      </c>
      <c r="AT187" s="84" t="s">
        <v>74</v>
      </c>
      <c r="AU187" s="84" t="s">
        <v>83</v>
      </c>
      <c r="AY187" s="77" t="s">
        <v>172</v>
      </c>
      <c r="BK187" s="85">
        <f>SUM(BK188:BK231)</f>
        <v>2922162.5399999996</v>
      </c>
    </row>
    <row r="188" spans="2:65" s="1" customFormat="1" ht="16.5" customHeight="1" x14ac:dyDescent="0.2">
      <c r="B188" s="21"/>
      <c r="C188" s="152" t="s">
        <v>247</v>
      </c>
      <c r="D188" s="152" t="s">
        <v>174</v>
      </c>
      <c r="E188" s="153" t="s">
        <v>338</v>
      </c>
      <c r="F188" s="154" t="s">
        <v>339</v>
      </c>
      <c r="G188" s="155" t="s">
        <v>177</v>
      </c>
      <c r="H188" s="156">
        <v>561.125</v>
      </c>
      <c r="I188" s="248">
        <v>102.4</v>
      </c>
      <c r="J188" s="157">
        <f>ROUND(I188*H188,2)</f>
        <v>57459.199999999997</v>
      </c>
      <c r="K188" s="158"/>
      <c r="L188" s="21"/>
      <c r="M188" s="159" t="s">
        <v>1</v>
      </c>
      <c r="N188" s="98" t="s">
        <v>40</v>
      </c>
      <c r="P188" s="99">
        <f>O188*H188</f>
        <v>0</v>
      </c>
      <c r="Q188" s="99">
        <v>0.23</v>
      </c>
      <c r="R188" s="99">
        <f>Q188*H188</f>
        <v>129.05875</v>
      </c>
      <c r="S188" s="99">
        <v>0</v>
      </c>
      <c r="T188" s="100">
        <f>S188*H188</f>
        <v>0</v>
      </c>
      <c r="AR188" s="101" t="s">
        <v>178</v>
      </c>
      <c r="AT188" s="101" t="s">
        <v>174</v>
      </c>
      <c r="AU188" s="101" t="s">
        <v>85</v>
      </c>
      <c r="AY188" s="10" t="s">
        <v>172</v>
      </c>
      <c r="BE188" s="102">
        <f>IF(N188="základní",J188,0)</f>
        <v>57459.199999999997</v>
      </c>
      <c r="BF188" s="102">
        <f>IF(N188="snížená",J188,0)</f>
        <v>0</v>
      </c>
      <c r="BG188" s="102">
        <f>IF(N188="zákl. přenesená",J188,0)</f>
        <v>0</v>
      </c>
      <c r="BH188" s="102">
        <f>IF(N188="sníž. přenesená",J188,0)</f>
        <v>0</v>
      </c>
      <c r="BI188" s="102">
        <f>IF(N188="nulová",J188,0)</f>
        <v>0</v>
      </c>
      <c r="BJ188" s="10" t="s">
        <v>83</v>
      </c>
      <c r="BK188" s="102">
        <f>ROUND(I188*H188,2)</f>
        <v>57459.199999999997</v>
      </c>
      <c r="BL188" s="10" t="s">
        <v>178</v>
      </c>
      <c r="BM188" s="101" t="s">
        <v>1290</v>
      </c>
    </row>
    <row r="189" spans="2:65" s="1" customFormat="1" ht="19.5" x14ac:dyDescent="0.2">
      <c r="B189" s="21"/>
      <c r="D189" s="103" t="s">
        <v>180</v>
      </c>
      <c r="F189" s="104" t="s">
        <v>341</v>
      </c>
      <c r="I189" s="105"/>
      <c r="L189" s="21"/>
      <c r="M189" s="106"/>
      <c r="T189" s="33"/>
      <c r="AT189" s="10" t="s">
        <v>180</v>
      </c>
      <c r="AU189" s="10" t="s">
        <v>85</v>
      </c>
    </row>
    <row r="190" spans="2:65" s="7" customFormat="1" x14ac:dyDescent="0.2">
      <c r="B190" s="107"/>
      <c r="D190" s="103" t="s">
        <v>182</v>
      </c>
      <c r="E190" s="108" t="s">
        <v>1</v>
      </c>
      <c r="F190" s="109" t="s">
        <v>1291</v>
      </c>
      <c r="H190" s="110">
        <v>96.65</v>
      </c>
      <c r="I190" s="111"/>
      <c r="L190" s="107"/>
      <c r="M190" s="112"/>
      <c r="T190" s="113"/>
      <c r="AT190" s="108" t="s">
        <v>182</v>
      </c>
      <c r="AU190" s="108" t="s">
        <v>85</v>
      </c>
      <c r="AV190" s="7" t="s">
        <v>85</v>
      </c>
      <c r="AW190" s="7" t="s">
        <v>32</v>
      </c>
      <c r="AX190" s="7" t="s">
        <v>75</v>
      </c>
      <c r="AY190" s="108" t="s">
        <v>172</v>
      </c>
    </row>
    <row r="191" spans="2:65" s="7" customFormat="1" x14ac:dyDescent="0.2">
      <c r="B191" s="107"/>
      <c r="D191" s="103" t="s">
        <v>182</v>
      </c>
      <c r="E191" s="108" t="s">
        <v>1</v>
      </c>
      <c r="F191" s="109" t="s">
        <v>1292</v>
      </c>
      <c r="H191" s="110">
        <v>242.875</v>
      </c>
      <c r="I191" s="111"/>
      <c r="L191" s="107"/>
      <c r="M191" s="112"/>
      <c r="T191" s="113"/>
      <c r="AT191" s="108" t="s">
        <v>182</v>
      </c>
      <c r="AU191" s="108" t="s">
        <v>85</v>
      </c>
      <c r="AV191" s="7" t="s">
        <v>85</v>
      </c>
      <c r="AW191" s="7" t="s">
        <v>32</v>
      </c>
      <c r="AX191" s="7" t="s">
        <v>75</v>
      </c>
      <c r="AY191" s="108" t="s">
        <v>172</v>
      </c>
    </row>
    <row r="192" spans="2:65" s="7" customFormat="1" x14ac:dyDescent="0.2">
      <c r="B192" s="107"/>
      <c r="D192" s="103" t="s">
        <v>182</v>
      </c>
      <c r="E192" s="108" t="s">
        <v>1</v>
      </c>
      <c r="F192" s="109" t="s">
        <v>1293</v>
      </c>
      <c r="H192" s="110">
        <v>221.6</v>
      </c>
      <c r="I192" s="111"/>
      <c r="L192" s="107"/>
      <c r="M192" s="112"/>
      <c r="T192" s="113"/>
      <c r="AT192" s="108" t="s">
        <v>182</v>
      </c>
      <c r="AU192" s="108" t="s">
        <v>85</v>
      </c>
      <c r="AV192" s="7" t="s">
        <v>85</v>
      </c>
      <c r="AW192" s="7" t="s">
        <v>32</v>
      </c>
      <c r="AX192" s="7" t="s">
        <v>75</v>
      </c>
      <c r="AY192" s="108" t="s">
        <v>172</v>
      </c>
    </row>
    <row r="193" spans="2:65" s="8" customFormat="1" x14ac:dyDescent="0.2">
      <c r="B193" s="114"/>
      <c r="D193" s="103" t="s">
        <v>182</v>
      </c>
      <c r="E193" s="115" t="s">
        <v>1</v>
      </c>
      <c r="F193" s="116" t="s">
        <v>186</v>
      </c>
      <c r="H193" s="117">
        <v>561.125</v>
      </c>
      <c r="I193" s="118"/>
      <c r="L193" s="114"/>
      <c r="M193" s="119"/>
      <c r="T193" s="120"/>
      <c r="AT193" s="115" t="s">
        <v>182</v>
      </c>
      <c r="AU193" s="115" t="s">
        <v>85</v>
      </c>
      <c r="AV193" s="8" t="s">
        <v>178</v>
      </c>
      <c r="AW193" s="8" t="s">
        <v>32</v>
      </c>
      <c r="AX193" s="8" t="s">
        <v>83</v>
      </c>
      <c r="AY193" s="115" t="s">
        <v>172</v>
      </c>
    </row>
    <row r="194" spans="2:65" s="1" customFormat="1" ht="24.2" customHeight="1" x14ac:dyDescent="0.2">
      <c r="B194" s="21"/>
      <c r="C194" s="174" t="s">
        <v>254</v>
      </c>
      <c r="D194" s="152" t="s">
        <v>174</v>
      </c>
      <c r="E194" s="153" t="s">
        <v>346</v>
      </c>
      <c r="F194" s="154" t="s">
        <v>1450</v>
      </c>
      <c r="G194" s="155" t="s">
        <v>177</v>
      </c>
      <c r="H194" s="156">
        <v>3300.7750000000001</v>
      </c>
      <c r="I194" s="249">
        <v>258.12</v>
      </c>
      <c r="J194" s="157">
        <f>ROUND(I194*H194,2)</f>
        <v>851996.04</v>
      </c>
      <c r="K194" s="158"/>
      <c r="L194" s="21"/>
      <c r="M194" s="159" t="s">
        <v>1</v>
      </c>
      <c r="N194" s="98" t="s">
        <v>40</v>
      </c>
      <c r="P194" s="99">
        <f>O194*H194</f>
        <v>0</v>
      </c>
      <c r="Q194" s="99">
        <v>0.12966</v>
      </c>
      <c r="R194" s="99">
        <f>Q194*H194</f>
        <v>427.97848650000003</v>
      </c>
      <c r="S194" s="99">
        <v>0</v>
      </c>
      <c r="T194" s="100">
        <f>S194*H194</f>
        <v>0</v>
      </c>
      <c r="AR194" s="101" t="s">
        <v>178</v>
      </c>
      <c r="AT194" s="101" t="s">
        <v>174</v>
      </c>
      <c r="AU194" s="101" t="s">
        <v>85</v>
      </c>
      <c r="AY194" s="10" t="s">
        <v>172</v>
      </c>
      <c r="BE194" s="102">
        <f>IF(N194="základní",J194,0)</f>
        <v>851996.04</v>
      </c>
      <c r="BF194" s="102">
        <f>IF(N194="snížená",J194,0)</f>
        <v>0</v>
      </c>
      <c r="BG194" s="102">
        <f>IF(N194="zákl. přenesená",J194,0)</f>
        <v>0</v>
      </c>
      <c r="BH194" s="102">
        <f>IF(N194="sníž. přenesená",J194,0)</f>
        <v>0</v>
      </c>
      <c r="BI194" s="102">
        <f>IF(N194="nulová",J194,0)</f>
        <v>0</v>
      </c>
      <c r="BJ194" s="10" t="s">
        <v>83</v>
      </c>
      <c r="BK194" s="102">
        <f>ROUND(I194*H194,2)</f>
        <v>851996.04</v>
      </c>
      <c r="BL194" s="10" t="s">
        <v>178</v>
      </c>
      <c r="BM194" s="101" t="s">
        <v>1294</v>
      </c>
    </row>
    <row r="195" spans="2:65" s="1" customFormat="1" ht="29.25" x14ac:dyDescent="0.2">
      <c r="B195" s="21"/>
      <c r="D195" s="103" t="s">
        <v>180</v>
      </c>
      <c r="F195" s="104" t="s">
        <v>1451</v>
      </c>
      <c r="I195" s="105"/>
      <c r="L195" s="21"/>
      <c r="M195" s="106"/>
      <c r="T195" s="33"/>
      <c r="AT195" s="10" t="s">
        <v>180</v>
      </c>
      <c r="AU195" s="10" t="s">
        <v>85</v>
      </c>
    </row>
    <row r="196" spans="2:65" s="7" customFormat="1" x14ac:dyDescent="0.2">
      <c r="B196" s="107"/>
      <c r="D196" s="103" t="s">
        <v>182</v>
      </c>
      <c r="E196" s="108" t="s">
        <v>1252</v>
      </c>
      <c r="F196" s="109" t="s">
        <v>1295</v>
      </c>
      <c r="H196" s="110">
        <v>574.29999999999995</v>
      </c>
      <c r="I196" s="111"/>
      <c r="L196" s="107"/>
      <c r="M196" s="112"/>
      <c r="T196" s="113"/>
      <c r="AT196" s="108" t="s">
        <v>182</v>
      </c>
      <c r="AU196" s="108" t="s">
        <v>85</v>
      </c>
      <c r="AV196" s="7" t="s">
        <v>85</v>
      </c>
      <c r="AW196" s="7" t="s">
        <v>32</v>
      </c>
      <c r="AX196" s="7" t="s">
        <v>75</v>
      </c>
      <c r="AY196" s="108" t="s">
        <v>172</v>
      </c>
    </row>
    <row r="197" spans="2:65" s="7" customFormat="1" x14ac:dyDescent="0.2">
      <c r="B197" s="107"/>
      <c r="D197" s="103" t="s">
        <v>182</v>
      </c>
      <c r="E197" s="108" t="s">
        <v>1255</v>
      </c>
      <c r="F197" s="109" t="s">
        <v>1296</v>
      </c>
      <c r="H197" s="110">
        <v>1219.7</v>
      </c>
      <c r="I197" s="111"/>
      <c r="L197" s="107"/>
      <c r="M197" s="112"/>
      <c r="T197" s="113"/>
      <c r="AT197" s="108" t="s">
        <v>182</v>
      </c>
      <c r="AU197" s="108" t="s">
        <v>85</v>
      </c>
      <c r="AV197" s="7" t="s">
        <v>85</v>
      </c>
      <c r="AW197" s="7" t="s">
        <v>32</v>
      </c>
      <c r="AX197" s="7" t="s">
        <v>75</v>
      </c>
      <c r="AY197" s="108" t="s">
        <v>172</v>
      </c>
    </row>
    <row r="198" spans="2:65" s="7" customFormat="1" x14ac:dyDescent="0.2">
      <c r="B198" s="107"/>
      <c r="D198" s="103" t="s">
        <v>182</v>
      </c>
      <c r="E198" s="108" t="s">
        <v>1258</v>
      </c>
      <c r="F198" s="109" t="s">
        <v>1297</v>
      </c>
      <c r="H198" s="110">
        <v>1498.1</v>
      </c>
      <c r="I198" s="111"/>
      <c r="L198" s="107"/>
      <c r="M198" s="112"/>
      <c r="T198" s="113"/>
      <c r="AT198" s="108" t="s">
        <v>182</v>
      </c>
      <c r="AU198" s="108" t="s">
        <v>85</v>
      </c>
      <c r="AV198" s="7" t="s">
        <v>85</v>
      </c>
      <c r="AW198" s="7" t="s">
        <v>32</v>
      </c>
      <c r="AX198" s="7" t="s">
        <v>75</v>
      </c>
      <c r="AY198" s="108" t="s">
        <v>172</v>
      </c>
    </row>
    <row r="199" spans="2:65" s="7" customFormat="1" x14ac:dyDescent="0.2">
      <c r="B199" s="107"/>
      <c r="D199" s="103" t="s">
        <v>182</v>
      </c>
      <c r="E199" s="108" t="s">
        <v>1</v>
      </c>
      <c r="F199" s="109" t="s">
        <v>1264</v>
      </c>
      <c r="H199" s="110">
        <v>8.6750000000000007</v>
      </c>
      <c r="I199" s="111"/>
      <c r="L199" s="107"/>
      <c r="M199" s="112"/>
      <c r="T199" s="113"/>
      <c r="AT199" s="108" t="s">
        <v>182</v>
      </c>
      <c r="AU199" s="108" t="s">
        <v>85</v>
      </c>
      <c r="AV199" s="7" t="s">
        <v>85</v>
      </c>
      <c r="AW199" s="7" t="s">
        <v>32</v>
      </c>
      <c r="AX199" s="7" t="s">
        <v>75</v>
      </c>
      <c r="AY199" s="108" t="s">
        <v>172</v>
      </c>
    </row>
    <row r="200" spans="2:65" s="8" customFormat="1" x14ac:dyDescent="0.2">
      <c r="B200" s="114"/>
      <c r="D200" s="103" t="s">
        <v>182</v>
      </c>
      <c r="E200" s="115" t="s">
        <v>1</v>
      </c>
      <c r="F200" s="116" t="s">
        <v>186</v>
      </c>
      <c r="H200" s="117">
        <v>3300.7750000000001</v>
      </c>
      <c r="I200" s="118"/>
      <c r="L200" s="114"/>
      <c r="M200" s="119"/>
      <c r="T200" s="120"/>
      <c r="AT200" s="115" t="s">
        <v>182</v>
      </c>
      <c r="AU200" s="115" t="s">
        <v>85</v>
      </c>
      <c r="AV200" s="8" t="s">
        <v>178</v>
      </c>
      <c r="AW200" s="8" t="s">
        <v>32</v>
      </c>
      <c r="AX200" s="8" t="s">
        <v>83</v>
      </c>
      <c r="AY200" s="115" t="s">
        <v>172</v>
      </c>
    </row>
    <row r="201" spans="2:65" s="1" customFormat="1" ht="24.2" customHeight="1" x14ac:dyDescent="0.2">
      <c r="B201" s="21"/>
      <c r="C201" s="152" t="s">
        <v>261</v>
      </c>
      <c r="D201" s="152" t="s">
        <v>174</v>
      </c>
      <c r="E201" s="153" t="s">
        <v>354</v>
      </c>
      <c r="F201" s="154" t="s">
        <v>355</v>
      </c>
      <c r="G201" s="155" t="s">
        <v>177</v>
      </c>
      <c r="H201" s="156">
        <v>3630.8530000000001</v>
      </c>
      <c r="I201" s="249">
        <v>14.45</v>
      </c>
      <c r="J201" s="157">
        <f>ROUND(I201*H201,2)</f>
        <v>52465.83</v>
      </c>
      <c r="K201" s="158"/>
      <c r="L201" s="21"/>
      <c r="M201" s="159" t="s">
        <v>1</v>
      </c>
      <c r="N201" s="98" t="s">
        <v>40</v>
      </c>
      <c r="P201" s="99">
        <f>O201*H201</f>
        <v>0</v>
      </c>
      <c r="Q201" s="99">
        <v>5.1000000000000004E-4</v>
      </c>
      <c r="R201" s="99">
        <f>Q201*H201</f>
        <v>1.8517350300000002</v>
      </c>
      <c r="S201" s="99">
        <v>0</v>
      </c>
      <c r="T201" s="100">
        <f>S201*H201</f>
        <v>0</v>
      </c>
      <c r="AR201" s="101" t="s">
        <v>178</v>
      </c>
      <c r="AT201" s="101" t="s">
        <v>174</v>
      </c>
      <c r="AU201" s="101" t="s">
        <v>85</v>
      </c>
      <c r="AY201" s="10" t="s">
        <v>172</v>
      </c>
      <c r="BE201" s="102">
        <f>IF(N201="základní",J201,0)</f>
        <v>52465.83</v>
      </c>
      <c r="BF201" s="102">
        <f>IF(N201="snížená",J201,0)</f>
        <v>0</v>
      </c>
      <c r="BG201" s="102">
        <f>IF(N201="zákl. přenesená",J201,0)</f>
        <v>0</v>
      </c>
      <c r="BH201" s="102">
        <f>IF(N201="sníž. přenesená",J201,0)</f>
        <v>0</v>
      </c>
      <c r="BI201" s="102">
        <f>IF(N201="nulová",J201,0)</f>
        <v>0</v>
      </c>
      <c r="BJ201" s="10" t="s">
        <v>83</v>
      </c>
      <c r="BK201" s="102">
        <f>ROUND(I201*H201,2)</f>
        <v>52465.83</v>
      </c>
      <c r="BL201" s="10" t="s">
        <v>178</v>
      </c>
      <c r="BM201" s="101" t="s">
        <v>1298</v>
      </c>
    </row>
    <row r="202" spans="2:65" s="1" customFormat="1" ht="19.5" x14ac:dyDescent="0.2">
      <c r="B202" s="21"/>
      <c r="D202" s="103" t="s">
        <v>180</v>
      </c>
      <c r="F202" s="104" t="s">
        <v>357</v>
      </c>
      <c r="I202" s="105"/>
      <c r="L202" s="21"/>
      <c r="M202" s="106"/>
      <c r="T202" s="33"/>
      <c r="AT202" s="10" t="s">
        <v>180</v>
      </c>
      <c r="AU202" s="10" t="s">
        <v>85</v>
      </c>
    </row>
    <row r="203" spans="2:65" s="7" customFormat="1" x14ac:dyDescent="0.2">
      <c r="B203" s="107"/>
      <c r="D203" s="103" t="s">
        <v>182</v>
      </c>
      <c r="E203" s="108" t="s">
        <v>1</v>
      </c>
      <c r="F203" s="109" t="s">
        <v>1252</v>
      </c>
      <c r="H203" s="110">
        <v>574.29999999999995</v>
      </c>
      <c r="I203" s="111"/>
      <c r="L203" s="107"/>
      <c r="M203" s="112"/>
      <c r="T203" s="113"/>
      <c r="AT203" s="108" t="s">
        <v>182</v>
      </c>
      <c r="AU203" s="108" t="s">
        <v>85</v>
      </c>
      <c r="AV203" s="7" t="s">
        <v>85</v>
      </c>
      <c r="AW203" s="7" t="s">
        <v>32</v>
      </c>
      <c r="AX203" s="7" t="s">
        <v>75</v>
      </c>
      <c r="AY203" s="108" t="s">
        <v>172</v>
      </c>
    </row>
    <row r="204" spans="2:65" s="7" customFormat="1" x14ac:dyDescent="0.2">
      <c r="B204" s="107"/>
      <c r="D204" s="103" t="s">
        <v>182</v>
      </c>
      <c r="E204" s="108" t="s">
        <v>1</v>
      </c>
      <c r="F204" s="109" t="s">
        <v>1255</v>
      </c>
      <c r="H204" s="110">
        <v>1219.7</v>
      </c>
      <c r="I204" s="111"/>
      <c r="L204" s="107"/>
      <c r="M204" s="112"/>
      <c r="T204" s="113"/>
      <c r="AT204" s="108" t="s">
        <v>182</v>
      </c>
      <c r="AU204" s="108" t="s">
        <v>85</v>
      </c>
      <c r="AV204" s="7" t="s">
        <v>85</v>
      </c>
      <c r="AW204" s="7" t="s">
        <v>32</v>
      </c>
      <c r="AX204" s="7" t="s">
        <v>75</v>
      </c>
      <c r="AY204" s="108" t="s">
        <v>172</v>
      </c>
    </row>
    <row r="205" spans="2:65" s="7" customFormat="1" x14ac:dyDescent="0.2">
      <c r="B205" s="107"/>
      <c r="D205" s="103" t="s">
        <v>182</v>
      </c>
      <c r="E205" s="108" t="s">
        <v>1</v>
      </c>
      <c r="F205" s="109" t="s">
        <v>1258</v>
      </c>
      <c r="H205" s="110">
        <v>1498.1</v>
      </c>
      <c r="I205" s="111"/>
      <c r="L205" s="107"/>
      <c r="M205" s="112"/>
      <c r="T205" s="113"/>
      <c r="AT205" s="108" t="s">
        <v>182</v>
      </c>
      <c r="AU205" s="108" t="s">
        <v>85</v>
      </c>
      <c r="AV205" s="7" t="s">
        <v>85</v>
      </c>
      <c r="AW205" s="7" t="s">
        <v>32</v>
      </c>
      <c r="AX205" s="7" t="s">
        <v>75</v>
      </c>
      <c r="AY205" s="108" t="s">
        <v>172</v>
      </c>
    </row>
    <row r="206" spans="2:65" s="7" customFormat="1" x14ac:dyDescent="0.2">
      <c r="B206" s="107"/>
      <c r="D206" s="103" t="s">
        <v>182</v>
      </c>
      <c r="E206" s="108" t="s">
        <v>1</v>
      </c>
      <c r="F206" s="109" t="s">
        <v>1264</v>
      </c>
      <c r="H206" s="110">
        <v>8.6750000000000007</v>
      </c>
      <c r="I206" s="111"/>
      <c r="L206" s="107"/>
      <c r="M206" s="112"/>
      <c r="T206" s="113"/>
      <c r="AT206" s="108" t="s">
        <v>182</v>
      </c>
      <c r="AU206" s="108" t="s">
        <v>85</v>
      </c>
      <c r="AV206" s="7" t="s">
        <v>85</v>
      </c>
      <c r="AW206" s="7" t="s">
        <v>32</v>
      </c>
      <c r="AX206" s="7" t="s">
        <v>75</v>
      </c>
      <c r="AY206" s="108" t="s">
        <v>172</v>
      </c>
    </row>
    <row r="207" spans="2:65" s="8" customFormat="1" x14ac:dyDescent="0.2">
      <c r="B207" s="114"/>
      <c r="D207" s="103" t="s">
        <v>182</v>
      </c>
      <c r="E207" s="115" t="s">
        <v>1</v>
      </c>
      <c r="F207" s="116" t="s">
        <v>186</v>
      </c>
      <c r="H207" s="117">
        <v>3300.7750000000001</v>
      </c>
      <c r="I207" s="118"/>
      <c r="L207" s="114"/>
      <c r="M207" s="119"/>
      <c r="T207" s="120"/>
      <c r="AT207" s="115" t="s">
        <v>182</v>
      </c>
      <c r="AU207" s="115" t="s">
        <v>85</v>
      </c>
      <c r="AV207" s="8" t="s">
        <v>178</v>
      </c>
      <c r="AW207" s="8" t="s">
        <v>32</v>
      </c>
      <c r="AX207" s="8" t="s">
        <v>83</v>
      </c>
      <c r="AY207" s="115" t="s">
        <v>172</v>
      </c>
    </row>
    <row r="208" spans="2:65" s="7" customFormat="1" x14ac:dyDescent="0.2">
      <c r="B208" s="107"/>
      <c r="D208" s="103" t="s">
        <v>182</v>
      </c>
      <c r="F208" s="109" t="s">
        <v>1299</v>
      </c>
      <c r="H208" s="110">
        <v>3630.8530000000001</v>
      </c>
      <c r="I208" s="111"/>
      <c r="L208" s="107"/>
      <c r="M208" s="112"/>
      <c r="T208" s="113"/>
      <c r="AT208" s="108" t="s">
        <v>182</v>
      </c>
      <c r="AU208" s="108" t="s">
        <v>85</v>
      </c>
      <c r="AV208" s="7" t="s">
        <v>85</v>
      </c>
      <c r="AW208" s="7" t="s">
        <v>3</v>
      </c>
      <c r="AX208" s="7" t="s">
        <v>83</v>
      </c>
      <c r="AY208" s="108" t="s">
        <v>172</v>
      </c>
    </row>
    <row r="209" spans="2:65" s="1" customFormat="1" ht="33" customHeight="1" x14ac:dyDescent="0.2">
      <c r="B209" s="21"/>
      <c r="C209" s="174" t="s">
        <v>266</v>
      </c>
      <c r="D209" s="152" t="s">
        <v>174</v>
      </c>
      <c r="E209" s="153" t="s">
        <v>360</v>
      </c>
      <c r="F209" s="154" t="s">
        <v>1452</v>
      </c>
      <c r="G209" s="155" t="s">
        <v>177</v>
      </c>
      <c r="H209" s="156">
        <v>3621.31</v>
      </c>
      <c r="I209" s="249">
        <v>221.65</v>
      </c>
      <c r="J209" s="157">
        <f>ROUND(I209*H209,2)</f>
        <v>802663.36</v>
      </c>
      <c r="K209" s="158"/>
      <c r="L209" s="21"/>
      <c r="M209" s="159" t="s">
        <v>1</v>
      </c>
      <c r="N209" s="98" t="s">
        <v>40</v>
      </c>
      <c r="P209" s="99">
        <f>O209*H209</f>
        <v>0</v>
      </c>
      <c r="Q209" s="99">
        <v>0.13188</v>
      </c>
      <c r="R209" s="99">
        <f>Q209*H209</f>
        <v>477.57836279999998</v>
      </c>
      <c r="S209" s="99">
        <v>0</v>
      </c>
      <c r="T209" s="100">
        <f>S209*H209</f>
        <v>0</v>
      </c>
      <c r="AR209" s="101" t="s">
        <v>178</v>
      </c>
      <c r="AT209" s="101" t="s">
        <v>174</v>
      </c>
      <c r="AU209" s="101" t="s">
        <v>85</v>
      </c>
      <c r="AY209" s="10" t="s">
        <v>172</v>
      </c>
      <c r="BE209" s="102">
        <f>IF(N209="základní",J209,0)</f>
        <v>802663.36</v>
      </c>
      <c r="BF209" s="102">
        <f>IF(N209="snížená",J209,0)</f>
        <v>0</v>
      </c>
      <c r="BG209" s="102">
        <f>IF(N209="zákl. přenesená",J209,0)</f>
        <v>0</v>
      </c>
      <c r="BH209" s="102">
        <f>IF(N209="sníž. přenesená",J209,0)</f>
        <v>0</v>
      </c>
      <c r="BI209" s="102">
        <f>IF(N209="nulová",J209,0)</f>
        <v>0</v>
      </c>
      <c r="BJ209" s="10" t="s">
        <v>83</v>
      </c>
      <c r="BK209" s="102">
        <f>ROUND(I209*H209,2)</f>
        <v>802663.36</v>
      </c>
      <c r="BL209" s="10" t="s">
        <v>178</v>
      </c>
      <c r="BM209" s="101" t="s">
        <v>1300</v>
      </c>
    </row>
    <row r="210" spans="2:65" s="1" customFormat="1" ht="29.25" x14ac:dyDescent="0.2">
      <c r="B210" s="21"/>
      <c r="D210" s="103" t="s">
        <v>180</v>
      </c>
      <c r="F210" s="104" t="s">
        <v>1453</v>
      </c>
      <c r="I210" s="105"/>
      <c r="L210" s="21"/>
      <c r="M210" s="106"/>
      <c r="T210" s="33"/>
      <c r="AT210" s="10" t="s">
        <v>180</v>
      </c>
      <c r="AU210" s="10" t="s">
        <v>85</v>
      </c>
    </row>
    <row r="211" spans="2:65" s="7" customFormat="1" x14ac:dyDescent="0.2">
      <c r="B211" s="107"/>
      <c r="D211" s="103" t="s">
        <v>182</v>
      </c>
      <c r="E211" s="108" t="s">
        <v>1</v>
      </c>
      <c r="F211" s="109" t="s">
        <v>1252</v>
      </c>
      <c r="H211" s="110">
        <v>574.29999999999995</v>
      </c>
      <c r="I211" s="111"/>
      <c r="L211" s="107"/>
      <c r="M211" s="112"/>
      <c r="T211" s="113"/>
      <c r="AT211" s="108" t="s">
        <v>182</v>
      </c>
      <c r="AU211" s="108" t="s">
        <v>85</v>
      </c>
      <c r="AV211" s="7" t="s">
        <v>85</v>
      </c>
      <c r="AW211" s="7" t="s">
        <v>32</v>
      </c>
      <c r="AX211" s="7" t="s">
        <v>75</v>
      </c>
      <c r="AY211" s="108" t="s">
        <v>172</v>
      </c>
    </row>
    <row r="212" spans="2:65" s="7" customFormat="1" x14ac:dyDescent="0.2">
      <c r="B212" s="107"/>
      <c r="D212" s="103" t="s">
        <v>182</v>
      </c>
      <c r="E212" s="108" t="s">
        <v>1</v>
      </c>
      <c r="F212" s="109" t="s">
        <v>1255</v>
      </c>
      <c r="H212" s="110">
        <v>1219.7</v>
      </c>
      <c r="I212" s="111"/>
      <c r="L212" s="107"/>
      <c r="M212" s="112"/>
      <c r="T212" s="113"/>
      <c r="AT212" s="108" t="s">
        <v>182</v>
      </c>
      <c r="AU212" s="108" t="s">
        <v>85</v>
      </c>
      <c r="AV212" s="7" t="s">
        <v>85</v>
      </c>
      <c r="AW212" s="7" t="s">
        <v>32</v>
      </c>
      <c r="AX212" s="7" t="s">
        <v>75</v>
      </c>
      <c r="AY212" s="108" t="s">
        <v>172</v>
      </c>
    </row>
    <row r="213" spans="2:65" s="7" customFormat="1" x14ac:dyDescent="0.2">
      <c r="B213" s="107"/>
      <c r="D213" s="103" t="s">
        <v>182</v>
      </c>
      <c r="E213" s="108" t="s">
        <v>1</v>
      </c>
      <c r="F213" s="109" t="s">
        <v>1258</v>
      </c>
      <c r="H213" s="110">
        <v>1498.1</v>
      </c>
      <c r="I213" s="111"/>
      <c r="L213" s="107"/>
      <c r="M213" s="112"/>
      <c r="T213" s="113"/>
      <c r="AT213" s="108" t="s">
        <v>182</v>
      </c>
      <c r="AU213" s="108" t="s">
        <v>85</v>
      </c>
      <c r="AV213" s="7" t="s">
        <v>85</v>
      </c>
      <c r="AW213" s="7" t="s">
        <v>32</v>
      </c>
      <c r="AX213" s="7" t="s">
        <v>75</v>
      </c>
      <c r="AY213" s="108" t="s">
        <v>172</v>
      </c>
    </row>
    <row r="214" spans="2:65" s="8" customFormat="1" x14ac:dyDescent="0.2">
      <c r="B214" s="114"/>
      <c r="D214" s="103" t="s">
        <v>182</v>
      </c>
      <c r="E214" s="115" t="s">
        <v>1</v>
      </c>
      <c r="F214" s="116" t="s">
        <v>186</v>
      </c>
      <c r="H214" s="117">
        <v>3292.1</v>
      </c>
      <c r="I214" s="118"/>
      <c r="L214" s="114"/>
      <c r="M214" s="119"/>
      <c r="T214" s="120"/>
      <c r="AT214" s="115" t="s">
        <v>182</v>
      </c>
      <c r="AU214" s="115" t="s">
        <v>85</v>
      </c>
      <c r="AV214" s="8" t="s">
        <v>178</v>
      </c>
      <c r="AW214" s="8" t="s">
        <v>32</v>
      </c>
      <c r="AX214" s="8" t="s">
        <v>83</v>
      </c>
      <c r="AY214" s="115" t="s">
        <v>172</v>
      </c>
    </row>
    <row r="215" spans="2:65" s="7" customFormat="1" x14ac:dyDescent="0.2">
      <c r="B215" s="107"/>
      <c r="D215" s="103" t="s">
        <v>182</v>
      </c>
      <c r="F215" s="109" t="s">
        <v>1301</v>
      </c>
      <c r="H215" s="110">
        <v>3621.31</v>
      </c>
      <c r="I215" s="111"/>
      <c r="L215" s="107"/>
      <c r="M215" s="112"/>
      <c r="T215" s="113"/>
      <c r="AT215" s="108" t="s">
        <v>182</v>
      </c>
      <c r="AU215" s="108" t="s">
        <v>85</v>
      </c>
      <c r="AV215" s="7" t="s">
        <v>85</v>
      </c>
      <c r="AW215" s="7" t="s">
        <v>3</v>
      </c>
      <c r="AX215" s="7" t="s">
        <v>83</v>
      </c>
      <c r="AY215" s="108" t="s">
        <v>172</v>
      </c>
    </row>
    <row r="216" spans="2:65" s="1" customFormat="1" ht="24.2" customHeight="1" x14ac:dyDescent="0.2">
      <c r="B216" s="21"/>
      <c r="C216" s="152" t="s">
        <v>8</v>
      </c>
      <c r="D216" s="152" t="s">
        <v>174</v>
      </c>
      <c r="E216" s="153" t="s">
        <v>373</v>
      </c>
      <c r="F216" s="154" t="s">
        <v>374</v>
      </c>
      <c r="G216" s="155" t="s">
        <v>177</v>
      </c>
      <c r="H216" s="156">
        <v>4115.125</v>
      </c>
      <c r="I216" s="249">
        <v>187.03</v>
      </c>
      <c r="J216" s="157">
        <f>ROUND(I216*H216,2)</f>
        <v>769651.83</v>
      </c>
      <c r="K216" s="158"/>
      <c r="L216" s="21"/>
      <c r="M216" s="159" t="s">
        <v>1</v>
      </c>
      <c r="N216" s="98" t="s">
        <v>40</v>
      </c>
      <c r="P216" s="99">
        <f>O216*H216</f>
        <v>0</v>
      </c>
      <c r="Q216" s="99">
        <v>0.46</v>
      </c>
      <c r="R216" s="99">
        <f>Q216*H216</f>
        <v>1892.9575</v>
      </c>
      <c r="S216" s="99">
        <v>0</v>
      </c>
      <c r="T216" s="100">
        <f>S216*H216</f>
        <v>0</v>
      </c>
      <c r="AR216" s="101" t="s">
        <v>178</v>
      </c>
      <c r="AT216" s="101" t="s">
        <v>174</v>
      </c>
      <c r="AU216" s="101" t="s">
        <v>85</v>
      </c>
      <c r="AY216" s="10" t="s">
        <v>172</v>
      </c>
      <c r="BE216" s="102">
        <f>IF(N216="základní",J216,0)</f>
        <v>769651.83</v>
      </c>
      <c r="BF216" s="102">
        <f>IF(N216="snížená",J216,0)</f>
        <v>0</v>
      </c>
      <c r="BG216" s="102">
        <f>IF(N216="zákl. přenesená",J216,0)</f>
        <v>0</v>
      </c>
      <c r="BH216" s="102">
        <f>IF(N216="sníž. přenesená",J216,0)</f>
        <v>0</v>
      </c>
      <c r="BI216" s="102">
        <f>IF(N216="nulová",J216,0)</f>
        <v>0</v>
      </c>
      <c r="BJ216" s="10" t="s">
        <v>83</v>
      </c>
      <c r="BK216" s="102">
        <f>ROUND(I216*H216,2)</f>
        <v>769651.83</v>
      </c>
      <c r="BL216" s="10" t="s">
        <v>178</v>
      </c>
      <c r="BM216" s="101" t="s">
        <v>1302</v>
      </c>
    </row>
    <row r="217" spans="2:65" s="1" customFormat="1" ht="19.5" x14ac:dyDescent="0.2">
      <c r="B217" s="21"/>
      <c r="D217" s="103" t="s">
        <v>180</v>
      </c>
      <c r="F217" s="104" t="s">
        <v>376</v>
      </c>
      <c r="I217" s="105"/>
      <c r="L217" s="21"/>
      <c r="M217" s="106"/>
      <c r="T217" s="33"/>
      <c r="AT217" s="10" t="s">
        <v>180</v>
      </c>
      <c r="AU217" s="10" t="s">
        <v>85</v>
      </c>
    </row>
    <row r="218" spans="2:65" s="7" customFormat="1" x14ac:dyDescent="0.2">
      <c r="B218" s="107"/>
      <c r="D218" s="103" t="s">
        <v>182</v>
      </c>
      <c r="E218" s="108" t="s">
        <v>1</v>
      </c>
      <c r="F218" s="109" t="s">
        <v>1252</v>
      </c>
      <c r="H218" s="110">
        <v>574.29999999999995</v>
      </c>
      <c r="I218" s="111"/>
      <c r="L218" s="107"/>
      <c r="M218" s="112"/>
      <c r="T218" s="113"/>
      <c r="AT218" s="108" t="s">
        <v>182</v>
      </c>
      <c r="AU218" s="108" t="s">
        <v>85</v>
      </c>
      <c r="AV218" s="7" t="s">
        <v>85</v>
      </c>
      <c r="AW218" s="7" t="s">
        <v>32</v>
      </c>
      <c r="AX218" s="7" t="s">
        <v>75</v>
      </c>
      <c r="AY218" s="108" t="s">
        <v>172</v>
      </c>
    </row>
    <row r="219" spans="2:65" s="7" customFormat="1" x14ac:dyDescent="0.2">
      <c r="B219" s="107"/>
      <c r="D219" s="103" t="s">
        <v>182</v>
      </c>
      <c r="E219" s="108" t="s">
        <v>1</v>
      </c>
      <c r="F219" s="109" t="s">
        <v>1255</v>
      </c>
      <c r="H219" s="110">
        <v>1219.7</v>
      </c>
      <c r="I219" s="111"/>
      <c r="L219" s="107"/>
      <c r="M219" s="112"/>
      <c r="T219" s="113"/>
      <c r="AT219" s="108" t="s">
        <v>182</v>
      </c>
      <c r="AU219" s="108" t="s">
        <v>85</v>
      </c>
      <c r="AV219" s="7" t="s">
        <v>85</v>
      </c>
      <c r="AW219" s="7" t="s">
        <v>32</v>
      </c>
      <c r="AX219" s="7" t="s">
        <v>75</v>
      </c>
      <c r="AY219" s="108" t="s">
        <v>172</v>
      </c>
    </row>
    <row r="220" spans="2:65" s="7" customFormat="1" x14ac:dyDescent="0.2">
      <c r="B220" s="107"/>
      <c r="D220" s="103" t="s">
        <v>182</v>
      </c>
      <c r="E220" s="108" t="s">
        <v>1</v>
      </c>
      <c r="F220" s="109" t="s">
        <v>1258</v>
      </c>
      <c r="H220" s="110">
        <v>1498.1</v>
      </c>
      <c r="I220" s="111"/>
      <c r="L220" s="107"/>
      <c r="M220" s="112"/>
      <c r="T220" s="113"/>
      <c r="AT220" s="108" t="s">
        <v>182</v>
      </c>
      <c r="AU220" s="108" t="s">
        <v>85</v>
      </c>
      <c r="AV220" s="7" t="s">
        <v>85</v>
      </c>
      <c r="AW220" s="7" t="s">
        <v>32</v>
      </c>
      <c r="AX220" s="7" t="s">
        <v>75</v>
      </c>
      <c r="AY220" s="108" t="s">
        <v>172</v>
      </c>
    </row>
    <row r="221" spans="2:65" s="8" customFormat="1" x14ac:dyDescent="0.2">
      <c r="B221" s="114"/>
      <c r="D221" s="103" t="s">
        <v>182</v>
      </c>
      <c r="E221" s="115" t="s">
        <v>1</v>
      </c>
      <c r="F221" s="116" t="s">
        <v>186</v>
      </c>
      <c r="H221" s="117">
        <v>3292.1</v>
      </c>
      <c r="I221" s="118"/>
      <c r="L221" s="114"/>
      <c r="M221" s="119"/>
      <c r="T221" s="120"/>
      <c r="AT221" s="115" t="s">
        <v>182</v>
      </c>
      <c r="AU221" s="115" t="s">
        <v>85</v>
      </c>
      <c r="AV221" s="8" t="s">
        <v>178</v>
      </c>
      <c r="AW221" s="8" t="s">
        <v>32</v>
      </c>
      <c r="AX221" s="8" t="s">
        <v>83</v>
      </c>
      <c r="AY221" s="115" t="s">
        <v>172</v>
      </c>
    </row>
    <row r="222" spans="2:65" s="7" customFormat="1" x14ac:dyDescent="0.2">
      <c r="B222" s="107"/>
      <c r="D222" s="103" t="s">
        <v>182</v>
      </c>
      <c r="F222" s="109" t="s">
        <v>1285</v>
      </c>
      <c r="H222" s="110">
        <v>4115.125</v>
      </c>
      <c r="I222" s="111"/>
      <c r="L222" s="107"/>
      <c r="M222" s="112"/>
      <c r="T222" s="113"/>
      <c r="AT222" s="108" t="s">
        <v>182</v>
      </c>
      <c r="AU222" s="108" t="s">
        <v>85</v>
      </c>
      <c r="AV222" s="7" t="s">
        <v>85</v>
      </c>
      <c r="AW222" s="7" t="s">
        <v>3</v>
      </c>
      <c r="AX222" s="7" t="s">
        <v>83</v>
      </c>
      <c r="AY222" s="108" t="s">
        <v>172</v>
      </c>
    </row>
    <row r="223" spans="2:65" s="1" customFormat="1" ht="37.9" customHeight="1" x14ac:dyDescent="0.2">
      <c r="B223" s="21"/>
      <c r="C223" s="152" t="s">
        <v>281</v>
      </c>
      <c r="D223" s="152" t="s">
        <v>174</v>
      </c>
      <c r="E223" s="153" t="s">
        <v>319</v>
      </c>
      <c r="F223" s="154" t="s">
        <v>320</v>
      </c>
      <c r="G223" s="155" t="s">
        <v>177</v>
      </c>
      <c r="H223" s="156">
        <v>1524.625</v>
      </c>
      <c r="I223" s="246">
        <v>45.31</v>
      </c>
      <c r="J223" s="157">
        <f>ROUND(I223*H223,2)</f>
        <v>69080.759999999995</v>
      </c>
      <c r="K223" s="158"/>
      <c r="L223" s="21"/>
      <c r="M223" s="159" t="s">
        <v>1</v>
      </c>
      <c r="N223" s="98" t="s">
        <v>40</v>
      </c>
      <c r="P223" s="99">
        <f>O223*H223</f>
        <v>0</v>
      </c>
      <c r="Q223" s="99">
        <v>0</v>
      </c>
      <c r="R223" s="99">
        <f>Q223*H223</f>
        <v>0</v>
      </c>
      <c r="S223" s="99">
        <v>0</v>
      </c>
      <c r="T223" s="100">
        <f>S223*H223</f>
        <v>0</v>
      </c>
      <c r="AR223" s="101" t="s">
        <v>178</v>
      </c>
      <c r="AT223" s="101" t="s">
        <v>174</v>
      </c>
      <c r="AU223" s="101" t="s">
        <v>85</v>
      </c>
      <c r="AY223" s="10" t="s">
        <v>172</v>
      </c>
      <c r="BE223" s="102">
        <f>IF(N223="základní",J223,0)</f>
        <v>69080.759999999995</v>
      </c>
      <c r="BF223" s="102">
        <f>IF(N223="snížená",J223,0)</f>
        <v>0</v>
      </c>
      <c r="BG223" s="102">
        <f>IF(N223="zákl. přenesená",J223,0)</f>
        <v>0</v>
      </c>
      <c r="BH223" s="102">
        <f>IF(N223="sníž. přenesená",J223,0)</f>
        <v>0</v>
      </c>
      <c r="BI223" s="102">
        <f>IF(N223="nulová",J223,0)</f>
        <v>0</v>
      </c>
      <c r="BJ223" s="10" t="s">
        <v>83</v>
      </c>
      <c r="BK223" s="102">
        <f>ROUND(I223*H223,2)</f>
        <v>69080.759999999995</v>
      </c>
      <c r="BL223" s="10" t="s">
        <v>178</v>
      </c>
      <c r="BM223" s="101" t="s">
        <v>1303</v>
      </c>
    </row>
    <row r="224" spans="2:65" s="1" customFormat="1" ht="48.75" x14ac:dyDescent="0.2">
      <c r="B224" s="21"/>
      <c r="D224" s="103" t="s">
        <v>180</v>
      </c>
      <c r="F224" s="104" t="s">
        <v>322</v>
      </c>
      <c r="I224" s="105"/>
      <c r="L224" s="21"/>
      <c r="M224" s="106"/>
      <c r="T224" s="33"/>
      <c r="AT224" s="10" t="s">
        <v>180</v>
      </c>
      <c r="AU224" s="10" t="s">
        <v>85</v>
      </c>
    </row>
    <row r="225" spans="2:65" s="7" customFormat="1" x14ac:dyDescent="0.2">
      <c r="B225" s="107"/>
      <c r="D225" s="103" t="s">
        <v>182</v>
      </c>
      <c r="E225" s="108" t="s">
        <v>1</v>
      </c>
      <c r="F225" s="109" t="s">
        <v>1304</v>
      </c>
      <c r="H225" s="110">
        <v>1524.625</v>
      </c>
      <c r="I225" s="111"/>
      <c r="L225" s="107"/>
      <c r="M225" s="112"/>
      <c r="T225" s="113"/>
      <c r="AT225" s="108" t="s">
        <v>182</v>
      </c>
      <c r="AU225" s="108" t="s">
        <v>85</v>
      </c>
      <c r="AV225" s="7" t="s">
        <v>85</v>
      </c>
      <c r="AW225" s="7" t="s">
        <v>32</v>
      </c>
      <c r="AX225" s="7" t="s">
        <v>83</v>
      </c>
      <c r="AY225" s="108" t="s">
        <v>172</v>
      </c>
    </row>
    <row r="226" spans="2:65" s="1" customFormat="1" ht="24.2" customHeight="1" x14ac:dyDescent="0.2">
      <c r="B226" s="21"/>
      <c r="C226" s="166" t="s">
        <v>286</v>
      </c>
      <c r="D226" s="166" t="s">
        <v>229</v>
      </c>
      <c r="E226" s="167" t="s">
        <v>332</v>
      </c>
      <c r="F226" s="168" t="s">
        <v>333</v>
      </c>
      <c r="G226" s="169" t="s">
        <v>295</v>
      </c>
      <c r="H226" s="170">
        <v>80.805000000000007</v>
      </c>
      <c r="I226" s="250">
        <v>3916.61</v>
      </c>
      <c r="J226" s="171">
        <f>ROUND(I226*H226,2)</f>
        <v>316481.67</v>
      </c>
      <c r="K226" s="172"/>
      <c r="L226" s="137"/>
      <c r="M226" s="173" t="s">
        <v>1</v>
      </c>
      <c r="N226" s="139" t="s">
        <v>40</v>
      </c>
      <c r="P226" s="99">
        <f>O226*H226</f>
        <v>0</v>
      </c>
      <c r="Q226" s="99">
        <v>1</v>
      </c>
      <c r="R226" s="99">
        <f>Q226*H226</f>
        <v>80.805000000000007</v>
      </c>
      <c r="S226" s="99">
        <v>0</v>
      </c>
      <c r="T226" s="100">
        <f>S226*H226</f>
        <v>0</v>
      </c>
      <c r="AR226" s="101" t="s">
        <v>228</v>
      </c>
      <c r="AT226" s="101" t="s">
        <v>229</v>
      </c>
      <c r="AU226" s="101" t="s">
        <v>85</v>
      </c>
      <c r="AY226" s="10" t="s">
        <v>172</v>
      </c>
      <c r="BE226" s="102">
        <f>IF(N226="základní",J226,0)</f>
        <v>316481.67</v>
      </c>
      <c r="BF226" s="102">
        <f>IF(N226="snížená",J226,0)</f>
        <v>0</v>
      </c>
      <c r="BG226" s="102">
        <f>IF(N226="zákl. přenesená",J226,0)</f>
        <v>0</v>
      </c>
      <c r="BH226" s="102">
        <f>IF(N226="sníž. přenesená",J226,0)</f>
        <v>0</v>
      </c>
      <c r="BI226" s="102">
        <f>IF(N226="nulová",J226,0)</f>
        <v>0</v>
      </c>
      <c r="BJ226" s="10" t="s">
        <v>83</v>
      </c>
      <c r="BK226" s="102">
        <f>ROUND(I226*H226,2)</f>
        <v>316481.67</v>
      </c>
      <c r="BL226" s="10" t="s">
        <v>178</v>
      </c>
      <c r="BM226" s="101" t="s">
        <v>1305</v>
      </c>
    </row>
    <row r="227" spans="2:65" s="1" customFormat="1" x14ac:dyDescent="0.2">
      <c r="B227" s="21"/>
      <c r="D227" s="103" t="s">
        <v>180</v>
      </c>
      <c r="F227" s="104" t="s">
        <v>335</v>
      </c>
      <c r="I227" s="105"/>
      <c r="L227" s="21"/>
      <c r="M227" s="106"/>
      <c r="T227" s="33"/>
      <c r="AT227" s="10" t="s">
        <v>180</v>
      </c>
      <c r="AU227" s="10" t="s">
        <v>85</v>
      </c>
    </row>
    <row r="228" spans="2:65" s="7" customFormat="1" x14ac:dyDescent="0.2">
      <c r="B228" s="107"/>
      <c r="D228" s="103" t="s">
        <v>182</v>
      </c>
      <c r="F228" s="109" t="s">
        <v>1306</v>
      </c>
      <c r="H228" s="110">
        <v>80.805000000000007</v>
      </c>
      <c r="I228" s="111"/>
      <c r="L228" s="107"/>
      <c r="M228" s="112"/>
      <c r="T228" s="113"/>
      <c r="AT228" s="108" t="s">
        <v>182</v>
      </c>
      <c r="AU228" s="108" t="s">
        <v>85</v>
      </c>
      <c r="AV228" s="7" t="s">
        <v>85</v>
      </c>
      <c r="AW228" s="7" t="s">
        <v>3</v>
      </c>
      <c r="AX228" s="7" t="s">
        <v>83</v>
      </c>
      <c r="AY228" s="108" t="s">
        <v>172</v>
      </c>
    </row>
    <row r="229" spans="2:65" s="1" customFormat="1" ht="21.75" customHeight="1" x14ac:dyDescent="0.2">
      <c r="B229" s="21"/>
      <c r="C229" s="152" t="s">
        <v>292</v>
      </c>
      <c r="D229" s="152" t="s">
        <v>174</v>
      </c>
      <c r="E229" s="153" t="s">
        <v>636</v>
      </c>
      <c r="F229" s="154" t="s">
        <v>637</v>
      </c>
      <c r="G229" s="155" t="s">
        <v>269</v>
      </c>
      <c r="H229" s="156">
        <v>18.350000000000001</v>
      </c>
      <c r="I229" s="246">
        <v>128.82</v>
      </c>
      <c r="J229" s="157">
        <f>ROUND(I229*H229,2)</f>
        <v>2363.85</v>
      </c>
      <c r="K229" s="158"/>
      <c r="L229" s="21"/>
      <c r="M229" s="159" t="s">
        <v>1</v>
      </c>
      <c r="N229" s="98" t="s">
        <v>40</v>
      </c>
      <c r="P229" s="99">
        <f>O229*H229</f>
        <v>0</v>
      </c>
      <c r="Q229" s="99">
        <v>3.5999999999999999E-3</v>
      </c>
      <c r="R229" s="99">
        <f>Q229*H229</f>
        <v>6.6060000000000008E-2</v>
      </c>
      <c r="S229" s="99">
        <v>0</v>
      </c>
      <c r="T229" s="100">
        <f>S229*H229</f>
        <v>0</v>
      </c>
      <c r="AR229" s="101" t="s">
        <v>178</v>
      </c>
      <c r="AT229" s="101" t="s">
        <v>174</v>
      </c>
      <c r="AU229" s="101" t="s">
        <v>85</v>
      </c>
      <c r="AY229" s="10" t="s">
        <v>172</v>
      </c>
      <c r="BE229" s="102">
        <f>IF(N229="základní",J229,0)</f>
        <v>2363.85</v>
      </c>
      <c r="BF229" s="102">
        <f>IF(N229="snížená",J229,0)</f>
        <v>0</v>
      </c>
      <c r="BG229" s="102">
        <f>IF(N229="zákl. přenesená",J229,0)</f>
        <v>0</v>
      </c>
      <c r="BH229" s="102">
        <f>IF(N229="sníž. přenesená",J229,0)</f>
        <v>0</v>
      </c>
      <c r="BI229" s="102">
        <f>IF(N229="nulová",J229,0)</f>
        <v>0</v>
      </c>
      <c r="BJ229" s="10" t="s">
        <v>83</v>
      </c>
      <c r="BK229" s="102">
        <f>ROUND(I229*H229,2)</f>
        <v>2363.85</v>
      </c>
      <c r="BL229" s="10" t="s">
        <v>178</v>
      </c>
      <c r="BM229" s="101" t="s">
        <v>1307</v>
      </c>
    </row>
    <row r="230" spans="2:65" s="1" customFormat="1" ht="19.5" x14ac:dyDescent="0.2">
      <c r="B230" s="21"/>
      <c r="D230" s="103" t="s">
        <v>180</v>
      </c>
      <c r="F230" s="104" t="s">
        <v>991</v>
      </c>
      <c r="I230" s="105"/>
      <c r="L230" s="21"/>
      <c r="M230" s="106"/>
      <c r="T230" s="33"/>
      <c r="AT230" s="10" t="s">
        <v>180</v>
      </c>
      <c r="AU230" s="10" t="s">
        <v>85</v>
      </c>
    </row>
    <row r="231" spans="2:65" s="7" customFormat="1" x14ac:dyDescent="0.2">
      <c r="B231" s="107"/>
      <c r="D231" s="103" t="s">
        <v>182</v>
      </c>
      <c r="E231" s="108" t="s">
        <v>1</v>
      </c>
      <c r="F231" s="109" t="s">
        <v>1308</v>
      </c>
      <c r="H231" s="110">
        <v>18.350000000000001</v>
      </c>
      <c r="I231" s="111"/>
      <c r="L231" s="107"/>
      <c r="M231" s="112"/>
      <c r="T231" s="113"/>
      <c r="AT231" s="108" t="s">
        <v>182</v>
      </c>
      <c r="AU231" s="108" t="s">
        <v>85</v>
      </c>
      <c r="AV231" s="7" t="s">
        <v>85</v>
      </c>
      <c r="AW231" s="7" t="s">
        <v>32</v>
      </c>
      <c r="AX231" s="7" t="s">
        <v>83</v>
      </c>
      <c r="AY231" s="108" t="s">
        <v>172</v>
      </c>
    </row>
    <row r="232" spans="2:65" s="6" customFormat="1" ht="22.9" customHeight="1" x14ac:dyDescent="0.2">
      <c r="B232" s="76"/>
      <c r="D232" s="77" t="s">
        <v>74</v>
      </c>
      <c r="E232" s="86" t="s">
        <v>228</v>
      </c>
      <c r="F232" s="86" t="s">
        <v>397</v>
      </c>
      <c r="I232" s="79"/>
      <c r="J232" s="87">
        <f>BK232</f>
        <v>27980.880000000001</v>
      </c>
      <c r="L232" s="76"/>
      <c r="M232" s="81"/>
      <c r="P232" s="82">
        <f>SUM(P233:P237)</f>
        <v>0</v>
      </c>
      <c r="R232" s="82">
        <f>SUM(R233:R237)</f>
        <v>3.8735999999999997</v>
      </c>
      <c r="T232" s="83">
        <f>SUM(T233:T237)</f>
        <v>0</v>
      </c>
      <c r="AR232" s="77" t="s">
        <v>83</v>
      </c>
      <c r="AT232" s="84" t="s">
        <v>74</v>
      </c>
      <c r="AU232" s="84" t="s">
        <v>83</v>
      </c>
      <c r="AY232" s="77" t="s">
        <v>172</v>
      </c>
      <c r="BK232" s="85">
        <f>SUM(BK233:BK237)</f>
        <v>27980.880000000001</v>
      </c>
    </row>
    <row r="233" spans="2:65" s="1" customFormat="1" ht="37.9" customHeight="1" x14ac:dyDescent="0.2">
      <c r="B233" s="21"/>
      <c r="C233" s="152" t="s">
        <v>298</v>
      </c>
      <c r="D233" s="152" t="s">
        <v>174</v>
      </c>
      <c r="E233" s="153" t="s">
        <v>1309</v>
      </c>
      <c r="F233" s="154" t="s">
        <v>1310</v>
      </c>
      <c r="G233" s="155" t="s">
        <v>269</v>
      </c>
      <c r="H233" s="156">
        <v>2.5</v>
      </c>
      <c r="I233" s="246">
        <v>1091.25</v>
      </c>
      <c r="J233" s="157">
        <f>ROUND(I233*H233,2)</f>
        <v>2728.13</v>
      </c>
      <c r="K233" s="158"/>
      <c r="L233" s="21"/>
      <c r="M233" s="159" t="s">
        <v>1</v>
      </c>
      <c r="N233" s="98" t="s">
        <v>40</v>
      </c>
      <c r="P233" s="99">
        <f>O233*H233</f>
        <v>0</v>
      </c>
      <c r="Q233" s="99">
        <v>4.1399999999999996E-3</v>
      </c>
      <c r="R233" s="99">
        <f>Q233*H233</f>
        <v>1.0349999999999998E-2</v>
      </c>
      <c r="S233" s="99">
        <v>0</v>
      </c>
      <c r="T233" s="100">
        <f>S233*H233</f>
        <v>0</v>
      </c>
      <c r="AR233" s="101" t="s">
        <v>178</v>
      </c>
      <c r="AT233" s="101" t="s">
        <v>174</v>
      </c>
      <c r="AU233" s="101" t="s">
        <v>85</v>
      </c>
      <c r="AY233" s="10" t="s">
        <v>172</v>
      </c>
      <c r="BE233" s="102">
        <f>IF(N233="základní",J233,0)</f>
        <v>2728.13</v>
      </c>
      <c r="BF233" s="102">
        <f>IF(N233="snížená",J233,0)</f>
        <v>0</v>
      </c>
      <c r="BG233" s="102">
        <f>IF(N233="zákl. přenesená",J233,0)</f>
        <v>0</v>
      </c>
      <c r="BH233" s="102">
        <f>IF(N233="sníž. přenesená",J233,0)</f>
        <v>0</v>
      </c>
      <c r="BI233" s="102">
        <f>IF(N233="nulová",J233,0)</f>
        <v>0</v>
      </c>
      <c r="BJ233" s="10" t="s">
        <v>83</v>
      </c>
      <c r="BK233" s="102">
        <f>ROUND(I233*H233,2)</f>
        <v>2728.13</v>
      </c>
      <c r="BL233" s="10" t="s">
        <v>178</v>
      </c>
      <c r="BM233" s="101" t="s">
        <v>1311</v>
      </c>
    </row>
    <row r="234" spans="2:65" s="1" customFormat="1" ht="29.25" x14ac:dyDescent="0.2">
      <c r="B234" s="21"/>
      <c r="D234" s="103" t="s">
        <v>180</v>
      </c>
      <c r="F234" s="104" t="s">
        <v>1312</v>
      </c>
      <c r="I234" s="105"/>
      <c r="L234" s="21"/>
      <c r="M234" s="106"/>
      <c r="T234" s="33"/>
      <c r="AT234" s="10" t="s">
        <v>180</v>
      </c>
      <c r="AU234" s="10" t="s">
        <v>85</v>
      </c>
    </row>
    <row r="235" spans="2:65" s="1" customFormat="1" ht="16.5" customHeight="1" x14ac:dyDescent="0.2">
      <c r="B235" s="21"/>
      <c r="C235" s="166" t="s">
        <v>306</v>
      </c>
      <c r="D235" s="166" t="s">
        <v>229</v>
      </c>
      <c r="E235" s="167" t="s">
        <v>1313</v>
      </c>
      <c r="F235" s="168" t="s">
        <v>1314</v>
      </c>
      <c r="G235" s="169" t="s">
        <v>269</v>
      </c>
      <c r="H235" s="170">
        <v>2.5249999999999999</v>
      </c>
      <c r="I235" s="247">
        <v>10001.09</v>
      </c>
      <c r="J235" s="171">
        <f>ROUND(I235*H235,2)</f>
        <v>25252.75</v>
      </c>
      <c r="K235" s="172"/>
      <c r="L235" s="137"/>
      <c r="M235" s="173" t="s">
        <v>1</v>
      </c>
      <c r="N235" s="139" t="s">
        <v>40</v>
      </c>
      <c r="P235" s="99">
        <f>O235*H235</f>
        <v>0</v>
      </c>
      <c r="Q235" s="99">
        <v>1.53</v>
      </c>
      <c r="R235" s="99">
        <f>Q235*H235</f>
        <v>3.8632499999999999</v>
      </c>
      <c r="S235" s="99">
        <v>0</v>
      </c>
      <c r="T235" s="100">
        <f>S235*H235</f>
        <v>0</v>
      </c>
      <c r="AR235" s="101" t="s">
        <v>228</v>
      </c>
      <c r="AT235" s="101" t="s">
        <v>229</v>
      </c>
      <c r="AU235" s="101" t="s">
        <v>85</v>
      </c>
      <c r="AY235" s="10" t="s">
        <v>172</v>
      </c>
      <c r="BE235" s="102">
        <f>IF(N235="základní",J235,0)</f>
        <v>25252.75</v>
      </c>
      <c r="BF235" s="102">
        <f>IF(N235="snížená",J235,0)</f>
        <v>0</v>
      </c>
      <c r="BG235" s="102">
        <f>IF(N235="zákl. přenesená",J235,0)</f>
        <v>0</v>
      </c>
      <c r="BH235" s="102">
        <f>IF(N235="sníž. přenesená",J235,0)</f>
        <v>0</v>
      </c>
      <c r="BI235" s="102">
        <f>IF(N235="nulová",J235,0)</f>
        <v>0</v>
      </c>
      <c r="BJ235" s="10" t="s">
        <v>83</v>
      </c>
      <c r="BK235" s="102">
        <f>ROUND(I235*H235,2)</f>
        <v>25252.75</v>
      </c>
      <c r="BL235" s="10" t="s">
        <v>178</v>
      </c>
      <c r="BM235" s="101" t="s">
        <v>1315</v>
      </c>
    </row>
    <row r="236" spans="2:65" s="1" customFormat="1" x14ac:dyDescent="0.2">
      <c r="B236" s="21"/>
      <c r="D236" s="103" t="s">
        <v>180</v>
      </c>
      <c r="F236" s="104" t="s">
        <v>1314</v>
      </c>
      <c r="I236" s="105"/>
      <c r="L236" s="21"/>
      <c r="M236" s="106"/>
      <c r="T236" s="33"/>
      <c r="AT236" s="10" t="s">
        <v>180</v>
      </c>
      <c r="AU236" s="10" t="s">
        <v>85</v>
      </c>
    </row>
    <row r="237" spans="2:65" s="7" customFormat="1" x14ac:dyDescent="0.2">
      <c r="B237" s="107"/>
      <c r="D237" s="103" t="s">
        <v>182</v>
      </c>
      <c r="F237" s="109" t="s">
        <v>1316</v>
      </c>
      <c r="H237" s="110">
        <v>2.5249999999999999</v>
      </c>
      <c r="I237" s="111"/>
      <c r="L237" s="107"/>
      <c r="M237" s="112"/>
      <c r="T237" s="113"/>
      <c r="AT237" s="108" t="s">
        <v>182</v>
      </c>
      <c r="AU237" s="108" t="s">
        <v>85</v>
      </c>
      <c r="AV237" s="7" t="s">
        <v>85</v>
      </c>
      <c r="AW237" s="7" t="s">
        <v>3</v>
      </c>
      <c r="AX237" s="7" t="s">
        <v>83</v>
      </c>
      <c r="AY237" s="108" t="s">
        <v>172</v>
      </c>
    </row>
    <row r="238" spans="2:65" s="6" customFormat="1" ht="22.9" customHeight="1" x14ac:dyDescent="0.2">
      <c r="B238" s="76"/>
      <c r="D238" s="77" t="s">
        <v>74</v>
      </c>
      <c r="E238" s="86" t="s">
        <v>235</v>
      </c>
      <c r="F238" s="86" t="s">
        <v>419</v>
      </c>
      <c r="I238" s="79"/>
      <c r="J238" s="87">
        <f>BK238</f>
        <v>107335.75</v>
      </c>
      <c r="L238" s="76"/>
      <c r="M238" s="81"/>
      <c r="P238" s="82">
        <f>SUM(P239:P307)</f>
        <v>0</v>
      </c>
      <c r="R238" s="82">
        <f>SUM(R239:R307)</f>
        <v>24.995432999999998</v>
      </c>
      <c r="T238" s="83">
        <f>SUM(T239:T307)</f>
        <v>6.7970000000000006</v>
      </c>
      <c r="AR238" s="77" t="s">
        <v>83</v>
      </c>
      <c r="AT238" s="84" t="s">
        <v>74</v>
      </c>
      <c r="AU238" s="84" t="s">
        <v>83</v>
      </c>
      <c r="AY238" s="77" t="s">
        <v>172</v>
      </c>
      <c r="BK238" s="85">
        <f>SUM(BK239:BK307)</f>
        <v>107335.75</v>
      </c>
    </row>
    <row r="239" spans="2:65" s="1" customFormat="1" ht="24.2" customHeight="1" x14ac:dyDescent="0.2">
      <c r="B239" s="21"/>
      <c r="C239" s="152" t="s">
        <v>7</v>
      </c>
      <c r="D239" s="152" t="s">
        <v>174</v>
      </c>
      <c r="E239" s="153" t="s">
        <v>421</v>
      </c>
      <c r="F239" s="154" t="s">
        <v>422</v>
      </c>
      <c r="G239" s="155" t="s">
        <v>269</v>
      </c>
      <c r="H239" s="156">
        <v>6</v>
      </c>
      <c r="I239" s="246">
        <v>2696.6</v>
      </c>
      <c r="J239" s="157">
        <f>ROUND(I239*H239,2)</f>
        <v>16179.6</v>
      </c>
      <c r="K239" s="158"/>
      <c r="L239" s="21"/>
      <c r="M239" s="159" t="s">
        <v>1</v>
      </c>
      <c r="N239" s="98" t="s">
        <v>40</v>
      </c>
      <c r="P239" s="99">
        <f>O239*H239</f>
        <v>0</v>
      </c>
      <c r="Q239" s="99">
        <v>2.9999999999999997E-4</v>
      </c>
      <c r="R239" s="99">
        <f>Q239*H239</f>
        <v>1.8E-3</v>
      </c>
      <c r="S239" s="99">
        <v>0</v>
      </c>
      <c r="T239" s="100">
        <f>S239*H239</f>
        <v>0</v>
      </c>
      <c r="AR239" s="101" t="s">
        <v>178</v>
      </c>
      <c r="AT239" s="101" t="s">
        <v>174</v>
      </c>
      <c r="AU239" s="101" t="s">
        <v>85</v>
      </c>
      <c r="AY239" s="10" t="s">
        <v>172</v>
      </c>
      <c r="BE239" s="102">
        <f>IF(N239="základní",J239,0)</f>
        <v>16179.6</v>
      </c>
      <c r="BF239" s="102">
        <f>IF(N239="snížená",J239,0)</f>
        <v>0</v>
      </c>
      <c r="BG239" s="102">
        <f>IF(N239="zákl. přenesená",J239,0)</f>
        <v>0</v>
      </c>
      <c r="BH239" s="102">
        <f>IF(N239="sníž. přenesená",J239,0)</f>
        <v>0</v>
      </c>
      <c r="BI239" s="102">
        <f>IF(N239="nulová",J239,0)</f>
        <v>0</v>
      </c>
      <c r="BJ239" s="10" t="s">
        <v>83</v>
      </c>
      <c r="BK239" s="102">
        <f>ROUND(I239*H239,2)</f>
        <v>16179.6</v>
      </c>
      <c r="BL239" s="10" t="s">
        <v>178</v>
      </c>
      <c r="BM239" s="101" t="s">
        <v>1317</v>
      </c>
    </row>
    <row r="240" spans="2:65" s="1" customFormat="1" ht="19.5" x14ac:dyDescent="0.2">
      <c r="B240" s="21"/>
      <c r="D240" s="103" t="s">
        <v>180</v>
      </c>
      <c r="F240" s="104" t="s">
        <v>424</v>
      </c>
      <c r="I240" s="105"/>
      <c r="L240" s="21"/>
      <c r="M240" s="106"/>
      <c r="T240" s="33"/>
      <c r="AT240" s="10" t="s">
        <v>180</v>
      </c>
      <c r="AU240" s="10" t="s">
        <v>85</v>
      </c>
    </row>
    <row r="241" spans="2:65" s="7" customFormat="1" x14ac:dyDescent="0.2">
      <c r="B241" s="107"/>
      <c r="D241" s="103" t="s">
        <v>182</v>
      </c>
      <c r="E241" s="108" t="s">
        <v>1</v>
      </c>
      <c r="F241" s="109" t="s">
        <v>1318</v>
      </c>
      <c r="H241" s="110">
        <v>6</v>
      </c>
      <c r="I241" s="111"/>
      <c r="L241" s="107"/>
      <c r="M241" s="112"/>
      <c r="T241" s="113"/>
      <c r="AT241" s="108" t="s">
        <v>182</v>
      </c>
      <c r="AU241" s="108" t="s">
        <v>85</v>
      </c>
      <c r="AV241" s="7" t="s">
        <v>85</v>
      </c>
      <c r="AW241" s="7" t="s">
        <v>32</v>
      </c>
      <c r="AX241" s="7" t="s">
        <v>83</v>
      </c>
      <c r="AY241" s="108" t="s">
        <v>172</v>
      </c>
    </row>
    <row r="242" spans="2:65" s="1" customFormat="1" ht="24.2" customHeight="1" x14ac:dyDescent="0.2">
      <c r="B242" s="21"/>
      <c r="C242" s="152" t="s">
        <v>318</v>
      </c>
      <c r="D242" s="152" t="s">
        <v>174</v>
      </c>
      <c r="E242" s="153" t="s">
        <v>993</v>
      </c>
      <c r="F242" s="154" t="s">
        <v>994</v>
      </c>
      <c r="G242" s="155" t="s">
        <v>430</v>
      </c>
      <c r="H242" s="156">
        <v>2</v>
      </c>
      <c r="I242" s="246">
        <v>184.29999999999998</v>
      </c>
      <c r="J242" s="157">
        <f>ROUND(I242*H242,2)</f>
        <v>368.6</v>
      </c>
      <c r="K242" s="158"/>
      <c r="L242" s="21"/>
      <c r="M242" s="159" t="s">
        <v>1</v>
      </c>
      <c r="N242" s="98" t="s">
        <v>40</v>
      </c>
      <c r="P242" s="99">
        <f>O242*H242</f>
        <v>0</v>
      </c>
      <c r="Q242" s="99">
        <v>0</v>
      </c>
      <c r="R242" s="99">
        <f>Q242*H242</f>
        <v>0</v>
      </c>
      <c r="S242" s="99">
        <v>0</v>
      </c>
      <c r="T242" s="100">
        <f>S242*H242</f>
        <v>0</v>
      </c>
      <c r="AR242" s="101" t="s">
        <v>178</v>
      </c>
      <c r="AT242" s="101" t="s">
        <v>174</v>
      </c>
      <c r="AU242" s="101" t="s">
        <v>85</v>
      </c>
      <c r="AY242" s="10" t="s">
        <v>172</v>
      </c>
      <c r="BE242" s="102">
        <f>IF(N242="základní",J242,0)</f>
        <v>368.6</v>
      </c>
      <c r="BF242" s="102">
        <f>IF(N242="snížená",J242,0)</f>
        <v>0</v>
      </c>
      <c r="BG242" s="102">
        <f>IF(N242="zákl. přenesená",J242,0)</f>
        <v>0</v>
      </c>
      <c r="BH242" s="102">
        <f>IF(N242="sníž. přenesená",J242,0)</f>
        <v>0</v>
      </c>
      <c r="BI242" s="102">
        <f>IF(N242="nulová",J242,0)</f>
        <v>0</v>
      </c>
      <c r="BJ242" s="10" t="s">
        <v>83</v>
      </c>
      <c r="BK242" s="102">
        <f>ROUND(I242*H242,2)</f>
        <v>368.6</v>
      </c>
      <c r="BL242" s="10" t="s">
        <v>178</v>
      </c>
      <c r="BM242" s="101" t="s">
        <v>1319</v>
      </c>
    </row>
    <row r="243" spans="2:65" s="1" customFormat="1" ht="19.5" x14ac:dyDescent="0.2">
      <c r="B243" s="21"/>
      <c r="D243" s="103" t="s">
        <v>180</v>
      </c>
      <c r="F243" s="104" t="s">
        <v>996</v>
      </c>
      <c r="I243" s="105"/>
      <c r="L243" s="21"/>
      <c r="M243" s="106"/>
      <c r="T243" s="33"/>
      <c r="AT243" s="10" t="s">
        <v>180</v>
      </c>
      <c r="AU243" s="10" t="s">
        <v>85</v>
      </c>
    </row>
    <row r="244" spans="2:65" s="1" customFormat="1" ht="21.75" customHeight="1" x14ac:dyDescent="0.2">
      <c r="B244" s="21"/>
      <c r="C244" s="166" t="s">
        <v>324</v>
      </c>
      <c r="D244" s="166" t="s">
        <v>229</v>
      </c>
      <c r="E244" s="167" t="s">
        <v>997</v>
      </c>
      <c r="F244" s="168" t="s">
        <v>998</v>
      </c>
      <c r="G244" s="169" t="s">
        <v>430</v>
      </c>
      <c r="H244" s="170">
        <v>2</v>
      </c>
      <c r="I244" s="247">
        <v>349.2</v>
      </c>
      <c r="J244" s="171">
        <f>ROUND(I244*H244,2)</f>
        <v>698.4</v>
      </c>
      <c r="K244" s="172"/>
      <c r="L244" s="137"/>
      <c r="M244" s="173" t="s">
        <v>1</v>
      </c>
      <c r="N244" s="139" t="s">
        <v>40</v>
      </c>
      <c r="P244" s="99">
        <f>O244*H244</f>
        <v>0</v>
      </c>
      <c r="Q244" s="99">
        <v>2.0999999999999999E-3</v>
      </c>
      <c r="R244" s="99">
        <f>Q244*H244</f>
        <v>4.1999999999999997E-3</v>
      </c>
      <c r="S244" s="99">
        <v>0</v>
      </c>
      <c r="T244" s="100">
        <f>S244*H244</f>
        <v>0</v>
      </c>
      <c r="AR244" s="101" t="s">
        <v>228</v>
      </c>
      <c r="AT244" s="101" t="s">
        <v>229</v>
      </c>
      <c r="AU244" s="101" t="s">
        <v>85</v>
      </c>
      <c r="AY244" s="10" t="s">
        <v>172</v>
      </c>
      <c r="BE244" s="102">
        <f>IF(N244="základní",J244,0)</f>
        <v>698.4</v>
      </c>
      <c r="BF244" s="102">
        <f>IF(N244="snížená",J244,0)</f>
        <v>0</v>
      </c>
      <c r="BG244" s="102">
        <f>IF(N244="zákl. přenesená",J244,0)</f>
        <v>0</v>
      </c>
      <c r="BH244" s="102">
        <f>IF(N244="sníž. přenesená",J244,0)</f>
        <v>0</v>
      </c>
      <c r="BI244" s="102">
        <f>IF(N244="nulová",J244,0)</f>
        <v>0</v>
      </c>
      <c r="BJ244" s="10" t="s">
        <v>83</v>
      </c>
      <c r="BK244" s="102">
        <f>ROUND(I244*H244,2)</f>
        <v>698.4</v>
      </c>
      <c r="BL244" s="10" t="s">
        <v>178</v>
      </c>
      <c r="BM244" s="101" t="s">
        <v>1320</v>
      </c>
    </row>
    <row r="245" spans="2:65" s="1" customFormat="1" x14ac:dyDescent="0.2">
      <c r="B245" s="21"/>
      <c r="D245" s="103" t="s">
        <v>180</v>
      </c>
      <c r="F245" s="104" t="s">
        <v>1000</v>
      </c>
      <c r="I245" s="105"/>
      <c r="L245" s="21"/>
      <c r="M245" s="106"/>
      <c r="T245" s="33"/>
      <c r="AT245" s="10" t="s">
        <v>180</v>
      </c>
      <c r="AU245" s="10" t="s">
        <v>85</v>
      </c>
    </row>
    <row r="246" spans="2:65" s="1" customFormat="1" ht="24.2" customHeight="1" x14ac:dyDescent="0.2">
      <c r="B246" s="21"/>
      <c r="C246" s="152" t="s">
        <v>331</v>
      </c>
      <c r="D246" s="152" t="s">
        <v>174</v>
      </c>
      <c r="E246" s="153" t="s">
        <v>428</v>
      </c>
      <c r="F246" s="154" t="s">
        <v>429</v>
      </c>
      <c r="G246" s="155" t="s">
        <v>430</v>
      </c>
      <c r="H246" s="156">
        <v>19</v>
      </c>
      <c r="I246" s="246">
        <v>2735.4</v>
      </c>
      <c r="J246" s="157">
        <f>ROUND(I246*H246,2)</f>
        <v>51972.6</v>
      </c>
      <c r="K246" s="158"/>
      <c r="L246" s="21"/>
      <c r="M246" s="159" t="s">
        <v>1</v>
      </c>
      <c r="N246" s="98" t="s">
        <v>40</v>
      </c>
      <c r="P246" s="99">
        <f>O246*H246</f>
        <v>0</v>
      </c>
      <c r="Q246" s="99">
        <v>6.9999999999999999E-4</v>
      </c>
      <c r="R246" s="99">
        <f>Q246*H246</f>
        <v>1.3299999999999999E-2</v>
      </c>
      <c r="S246" s="99">
        <v>0</v>
      </c>
      <c r="T246" s="100">
        <f>S246*H246</f>
        <v>0</v>
      </c>
      <c r="AR246" s="101" t="s">
        <v>178</v>
      </c>
      <c r="AT246" s="101" t="s">
        <v>174</v>
      </c>
      <c r="AU246" s="101" t="s">
        <v>85</v>
      </c>
      <c r="AY246" s="10" t="s">
        <v>172</v>
      </c>
      <c r="BE246" s="102">
        <f>IF(N246="základní",J246,0)</f>
        <v>51972.6</v>
      </c>
      <c r="BF246" s="102">
        <f>IF(N246="snížená",J246,0)</f>
        <v>0</v>
      </c>
      <c r="BG246" s="102">
        <f>IF(N246="zákl. přenesená",J246,0)</f>
        <v>0</v>
      </c>
      <c r="BH246" s="102">
        <f>IF(N246="sníž. přenesená",J246,0)</f>
        <v>0</v>
      </c>
      <c r="BI246" s="102">
        <f>IF(N246="nulová",J246,0)</f>
        <v>0</v>
      </c>
      <c r="BJ246" s="10" t="s">
        <v>83</v>
      </c>
      <c r="BK246" s="102">
        <f>ROUND(I246*H246,2)</f>
        <v>51972.6</v>
      </c>
      <c r="BL246" s="10" t="s">
        <v>178</v>
      </c>
      <c r="BM246" s="101" t="s">
        <v>1321</v>
      </c>
    </row>
    <row r="247" spans="2:65" s="1" customFormat="1" ht="19.5" x14ac:dyDescent="0.2">
      <c r="B247" s="21"/>
      <c r="D247" s="103" t="s">
        <v>180</v>
      </c>
      <c r="F247" s="104" t="s">
        <v>432</v>
      </c>
      <c r="I247" s="105"/>
      <c r="L247" s="21"/>
      <c r="M247" s="106"/>
      <c r="T247" s="33"/>
      <c r="AT247" s="10" t="s">
        <v>180</v>
      </c>
      <c r="AU247" s="10" t="s">
        <v>85</v>
      </c>
    </row>
    <row r="248" spans="2:65" s="160" customFormat="1" x14ac:dyDescent="0.2">
      <c r="B248" s="161"/>
      <c r="D248" s="103" t="s">
        <v>182</v>
      </c>
      <c r="E248" s="162" t="s">
        <v>1</v>
      </c>
      <c r="F248" s="163" t="s">
        <v>1322</v>
      </c>
      <c r="H248" s="162" t="s">
        <v>1</v>
      </c>
      <c r="I248" s="121"/>
      <c r="L248" s="161"/>
      <c r="M248" s="164"/>
      <c r="T248" s="165"/>
      <c r="AT248" s="162" t="s">
        <v>182</v>
      </c>
      <c r="AU248" s="162" t="s">
        <v>85</v>
      </c>
      <c r="AV248" s="160" t="s">
        <v>83</v>
      </c>
      <c r="AW248" s="160" t="s">
        <v>32</v>
      </c>
      <c r="AX248" s="160" t="s">
        <v>75</v>
      </c>
      <c r="AY248" s="162" t="s">
        <v>172</v>
      </c>
    </row>
    <row r="249" spans="2:65" s="7" customFormat="1" x14ac:dyDescent="0.2">
      <c r="B249" s="107"/>
      <c r="D249" s="103" t="s">
        <v>182</v>
      </c>
      <c r="E249" s="108" t="s">
        <v>1</v>
      </c>
      <c r="F249" s="109" t="s">
        <v>436</v>
      </c>
      <c r="H249" s="110">
        <v>1</v>
      </c>
      <c r="I249" s="111"/>
      <c r="L249" s="107"/>
      <c r="M249" s="112"/>
      <c r="T249" s="113"/>
      <c r="AT249" s="108" t="s">
        <v>182</v>
      </c>
      <c r="AU249" s="108" t="s">
        <v>85</v>
      </c>
      <c r="AV249" s="7" t="s">
        <v>85</v>
      </c>
      <c r="AW249" s="7" t="s">
        <v>32</v>
      </c>
      <c r="AX249" s="7" t="s">
        <v>75</v>
      </c>
      <c r="AY249" s="108" t="s">
        <v>172</v>
      </c>
    </row>
    <row r="250" spans="2:65" s="7" customFormat="1" x14ac:dyDescent="0.2">
      <c r="B250" s="107"/>
      <c r="D250" s="103" t="s">
        <v>182</v>
      </c>
      <c r="E250" s="108" t="s">
        <v>1</v>
      </c>
      <c r="F250" s="109" t="s">
        <v>434</v>
      </c>
      <c r="H250" s="110">
        <v>2</v>
      </c>
      <c r="I250" s="111"/>
      <c r="L250" s="107"/>
      <c r="M250" s="112"/>
      <c r="T250" s="113"/>
      <c r="AT250" s="108" t="s">
        <v>182</v>
      </c>
      <c r="AU250" s="108" t="s">
        <v>85</v>
      </c>
      <c r="AV250" s="7" t="s">
        <v>85</v>
      </c>
      <c r="AW250" s="7" t="s">
        <v>32</v>
      </c>
      <c r="AX250" s="7" t="s">
        <v>75</v>
      </c>
      <c r="AY250" s="108" t="s">
        <v>172</v>
      </c>
    </row>
    <row r="251" spans="2:65" s="7" customFormat="1" x14ac:dyDescent="0.2">
      <c r="B251" s="107"/>
      <c r="D251" s="103" t="s">
        <v>182</v>
      </c>
      <c r="E251" s="108" t="s">
        <v>1</v>
      </c>
      <c r="F251" s="109" t="s">
        <v>435</v>
      </c>
      <c r="H251" s="110">
        <v>2</v>
      </c>
      <c r="I251" s="111"/>
      <c r="L251" s="107"/>
      <c r="M251" s="112"/>
      <c r="T251" s="113"/>
      <c r="AT251" s="108" t="s">
        <v>182</v>
      </c>
      <c r="AU251" s="108" t="s">
        <v>85</v>
      </c>
      <c r="AV251" s="7" t="s">
        <v>85</v>
      </c>
      <c r="AW251" s="7" t="s">
        <v>32</v>
      </c>
      <c r="AX251" s="7" t="s">
        <v>75</v>
      </c>
      <c r="AY251" s="108" t="s">
        <v>172</v>
      </c>
    </row>
    <row r="252" spans="2:65" s="7" customFormat="1" x14ac:dyDescent="0.2">
      <c r="B252" s="107"/>
      <c r="D252" s="103" t="s">
        <v>182</v>
      </c>
      <c r="E252" s="108" t="s">
        <v>1</v>
      </c>
      <c r="F252" s="109" t="s">
        <v>1323</v>
      </c>
      <c r="H252" s="110">
        <v>2</v>
      </c>
      <c r="I252" s="111"/>
      <c r="L252" s="107"/>
      <c r="M252" s="112"/>
      <c r="T252" s="113"/>
      <c r="AT252" s="108" t="s">
        <v>182</v>
      </c>
      <c r="AU252" s="108" t="s">
        <v>85</v>
      </c>
      <c r="AV252" s="7" t="s">
        <v>85</v>
      </c>
      <c r="AW252" s="7" t="s">
        <v>32</v>
      </c>
      <c r="AX252" s="7" t="s">
        <v>75</v>
      </c>
      <c r="AY252" s="108" t="s">
        <v>172</v>
      </c>
    </row>
    <row r="253" spans="2:65" s="9" customFormat="1" x14ac:dyDescent="0.2">
      <c r="B253" s="122"/>
      <c r="D253" s="103" t="s">
        <v>182</v>
      </c>
      <c r="E253" s="123" t="s">
        <v>1</v>
      </c>
      <c r="F253" s="124" t="s">
        <v>203</v>
      </c>
      <c r="H253" s="125">
        <v>7</v>
      </c>
      <c r="I253" s="126"/>
      <c r="L253" s="122"/>
      <c r="M253" s="127"/>
      <c r="T253" s="128"/>
      <c r="AT253" s="123" t="s">
        <v>182</v>
      </c>
      <c r="AU253" s="123" t="s">
        <v>85</v>
      </c>
      <c r="AV253" s="9" t="s">
        <v>196</v>
      </c>
      <c r="AW253" s="9" t="s">
        <v>32</v>
      </c>
      <c r="AX253" s="9" t="s">
        <v>75</v>
      </c>
      <c r="AY253" s="123" t="s">
        <v>172</v>
      </c>
    </row>
    <row r="254" spans="2:65" s="160" customFormat="1" x14ac:dyDescent="0.2">
      <c r="B254" s="161"/>
      <c r="D254" s="103" t="s">
        <v>182</v>
      </c>
      <c r="E254" s="162" t="s">
        <v>1</v>
      </c>
      <c r="F254" s="163" t="s">
        <v>1324</v>
      </c>
      <c r="H254" s="162" t="s">
        <v>1</v>
      </c>
      <c r="I254" s="121"/>
      <c r="L254" s="161"/>
      <c r="M254" s="164"/>
      <c r="T254" s="165"/>
      <c r="AT254" s="162" t="s">
        <v>182</v>
      </c>
      <c r="AU254" s="162" t="s">
        <v>85</v>
      </c>
      <c r="AV254" s="160" t="s">
        <v>83</v>
      </c>
      <c r="AW254" s="160" t="s">
        <v>32</v>
      </c>
      <c r="AX254" s="160" t="s">
        <v>75</v>
      </c>
      <c r="AY254" s="162" t="s">
        <v>172</v>
      </c>
    </row>
    <row r="255" spans="2:65" s="7" customFormat="1" x14ac:dyDescent="0.2">
      <c r="B255" s="107"/>
      <c r="D255" s="103" t="s">
        <v>182</v>
      </c>
      <c r="E255" s="108" t="s">
        <v>1</v>
      </c>
      <c r="F255" s="109" t="s">
        <v>436</v>
      </c>
      <c r="H255" s="110">
        <v>1</v>
      </c>
      <c r="I255" s="111"/>
      <c r="L255" s="107"/>
      <c r="M255" s="112"/>
      <c r="T255" s="113"/>
      <c r="AT255" s="108" t="s">
        <v>182</v>
      </c>
      <c r="AU255" s="108" t="s">
        <v>85</v>
      </c>
      <c r="AV255" s="7" t="s">
        <v>85</v>
      </c>
      <c r="AW255" s="7" t="s">
        <v>32</v>
      </c>
      <c r="AX255" s="7" t="s">
        <v>75</v>
      </c>
      <c r="AY255" s="108" t="s">
        <v>172</v>
      </c>
    </row>
    <row r="256" spans="2:65" s="7" customFormat="1" x14ac:dyDescent="0.2">
      <c r="B256" s="107"/>
      <c r="D256" s="103" t="s">
        <v>182</v>
      </c>
      <c r="E256" s="108" t="s">
        <v>1</v>
      </c>
      <c r="F256" s="109" t="s">
        <v>434</v>
      </c>
      <c r="H256" s="110">
        <v>2</v>
      </c>
      <c r="I256" s="111"/>
      <c r="L256" s="107"/>
      <c r="M256" s="112"/>
      <c r="T256" s="113"/>
      <c r="AT256" s="108" t="s">
        <v>182</v>
      </c>
      <c r="AU256" s="108" t="s">
        <v>85</v>
      </c>
      <c r="AV256" s="7" t="s">
        <v>85</v>
      </c>
      <c r="AW256" s="7" t="s">
        <v>32</v>
      </c>
      <c r="AX256" s="7" t="s">
        <v>75</v>
      </c>
      <c r="AY256" s="108" t="s">
        <v>172</v>
      </c>
    </row>
    <row r="257" spans="2:65" s="7" customFormat="1" x14ac:dyDescent="0.2">
      <c r="B257" s="107"/>
      <c r="D257" s="103" t="s">
        <v>182</v>
      </c>
      <c r="E257" s="108" t="s">
        <v>1</v>
      </c>
      <c r="F257" s="109" t="s">
        <v>435</v>
      </c>
      <c r="H257" s="110">
        <v>2</v>
      </c>
      <c r="I257" s="111"/>
      <c r="L257" s="107"/>
      <c r="M257" s="112"/>
      <c r="T257" s="113"/>
      <c r="AT257" s="108" t="s">
        <v>182</v>
      </c>
      <c r="AU257" s="108" t="s">
        <v>85</v>
      </c>
      <c r="AV257" s="7" t="s">
        <v>85</v>
      </c>
      <c r="AW257" s="7" t="s">
        <v>32</v>
      </c>
      <c r="AX257" s="7" t="s">
        <v>75</v>
      </c>
      <c r="AY257" s="108" t="s">
        <v>172</v>
      </c>
    </row>
    <row r="258" spans="2:65" s="7" customFormat="1" x14ac:dyDescent="0.2">
      <c r="B258" s="107"/>
      <c r="D258" s="103" t="s">
        <v>182</v>
      </c>
      <c r="E258" s="108" t="s">
        <v>1</v>
      </c>
      <c r="F258" s="109" t="s">
        <v>951</v>
      </c>
      <c r="H258" s="110">
        <v>2</v>
      </c>
      <c r="I258" s="111"/>
      <c r="L258" s="107"/>
      <c r="M258" s="112"/>
      <c r="T258" s="113"/>
      <c r="AT258" s="108" t="s">
        <v>182</v>
      </c>
      <c r="AU258" s="108" t="s">
        <v>85</v>
      </c>
      <c r="AV258" s="7" t="s">
        <v>85</v>
      </c>
      <c r="AW258" s="7" t="s">
        <v>32</v>
      </c>
      <c r="AX258" s="7" t="s">
        <v>75</v>
      </c>
      <c r="AY258" s="108" t="s">
        <v>172</v>
      </c>
    </row>
    <row r="259" spans="2:65" s="7" customFormat="1" x14ac:dyDescent="0.2">
      <c r="B259" s="107"/>
      <c r="D259" s="103" t="s">
        <v>182</v>
      </c>
      <c r="E259" s="108" t="s">
        <v>1</v>
      </c>
      <c r="F259" s="109" t="s">
        <v>1325</v>
      </c>
      <c r="H259" s="110">
        <v>1</v>
      </c>
      <c r="I259" s="111"/>
      <c r="L259" s="107"/>
      <c r="M259" s="112"/>
      <c r="T259" s="113"/>
      <c r="AT259" s="108" t="s">
        <v>182</v>
      </c>
      <c r="AU259" s="108" t="s">
        <v>85</v>
      </c>
      <c r="AV259" s="7" t="s">
        <v>85</v>
      </c>
      <c r="AW259" s="7" t="s">
        <v>32</v>
      </c>
      <c r="AX259" s="7" t="s">
        <v>75</v>
      </c>
      <c r="AY259" s="108" t="s">
        <v>172</v>
      </c>
    </row>
    <row r="260" spans="2:65" s="7" customFormat="1" x14ac:dyDescent="0.2">
      <c r="B260" s="107"/>
      <c r="D260" s="103" t="s">
        <v>182</v>
      </c>
      <c r="E260" s="108" t="s">
        <v>1</v>
      </c>
      <c r="F260" s="109" t="s">
        <v>1326</v>
      </c>
      <c r="H260" s="110">
        <v>1</v>
      </c>
      <c r="I260" s="111"/>
      <c r="L260" s="107"/>
      <c r="M260" s="112"/>
      <c r="T260" s="113"/>
      <c r="AT260" s="108" t="s">
        <v>182</v>
      </c>
      <c r="AU260" s="108" t="s">
        <v>85</v>
      </c>
      <c r="AV260" s="7" t="s">
        <v>85</v>
      </c>
      <c r="AW260" s="7" t="s">
        <v>32</v>
      </c>
      <c r="AX260" s="7" t="s">
        <v>75</v>
      </c>
      <c r="AY260" s="108" t="s">
        <v>172</v>
      </c>
    </row>
    <row r="261" spans="2:65" s="9" customFormat="1" x14ac:dyDescent="0.2">
      <c r="B261" s="122"/>
      <c r="D261" s="103" t="s">
        <v>182</v>
      </c>
      <c r="E261" s="123" t="s">
        <v>1</v>
      </c>
      <c r="F261" s="124" t="s">
        <v>203</v>
      </c>
      <c r="H261" s="125">
        <v>9</v>
      </c>
      <c r="I261" s="126"/>
      <c r="L261" s="122"/>
      <c r="M261" s="127"/>
      <c r="T261" s="128"/>
      <c r="AT261" s="123" t="s">
        <v>182</v>
      </c>
      <c r="AU261" s="123" t="s">
        <v>85</v>
      </c>
      <c r="AV261" s="9" t="s">
        <v>196</v>
      </c>
      <c r="AW261" s="9" t="s">
        <v>32</v>
      </c>
      <c r="AX261" s="9" t="s">
        <v>75</v>
      </c>
      <c r="AY261" s="123" t="s">
        <v>172</v>
      </c>
    </row>
    <row r="262" spans="2:65" s="160" customFormat="1" x14ac:dyDescent="0.2">
      <c r="B262" s="161"/>
      <c r="D262" s="103" t="s">
        <v>182</v>
      </c>
      <c r="E262" s="162" t="s">
        <v>1</v>
      </c>
      <c r="F262" s="163" t="s">
        <v>1327</v>
      </c>
      <c r="H262" s="162" t="s">
        <v>1</v>
      </c>
      <c r="I262" s="121"/>
      <c r="L262" s="161"/>
      <c r="M262" s="164"/>
      <c r="T262" s="165"/>
      <c r="AT262" s="162" t="s">
        <v>182</v>
      </c>
      <c r="AU262" s="162" t="s">
        <v>85</v>
      </c>
      <c r="AV262" s="160" t="s">
        <v>83</v>
      </c>
      <c r="AW262" s="160" t="s">
        <v>32</v>
      </c>
      <c r="AX262" s="160" t="s">
        <v>75</v>
      </c>
      <c r="AY262" s="162" t="s">
        <v>172</v>
      </c>
    </row>
    <row r="263" spans="2:65" s="7" customFormat="1" x14ac:dyDescent="0.2">
      <c r="B263" s="107"/>
      <c r="D263" s="103" t="s">
        <v>182</v>
      </c>
      <c r="E263" s="108" t="s">
        <v>1</v>
      </c>
      <c r="F263" s="109" t="s">
        <v>436</v>
      </c>
      <c r="H263" s="110">
        <v>1</v>
      </c>
      <c r="I263" s="111"/>
      <c r="L263" s="107"/>
      <c r="M263" s="112"/>
      <c r="T263" s="113"/>
      <c r="AT263" s="108" t="s">
        <v>182</v>
      </c>
      <c r="AU263" s="108" t="s">
        <v>85</v>
      </c>
      <c r="AV263" s="7" t="s">
        <v>85</v>
      </c>
      <c r="AW263" s="7" t="s">
        <v>32</v>
      </c>
      <c r="AX263" s="7" t="s">
        <v>75</v>
      </c>
      <c r="AY263" s="108" t="s">
        <v>172</v>
      </c>
    </row>
    <row r="264" spans="2:65" s="7" customFormat="1" x14ac:dyDescent="0.2">
      <c r="B264" s="107"/>
      <c r="D264" s="103" t="s">
        <v>182</v>
      </c>
      <c r="E264" s="108" t="s">
        <v>1</v>
      </c>
      <c r="F264" s="109" t="s">
        <v>1325</v>
      </c>
      <c r="H264" s="110">
        <v>1</v>
      </c>
      <c r="I264" s="111"/>
      <c r="L264" s="107"/>
      <c r="M264" s="112"/>
      <c r="T264" s="113"/>
      <c r="AT264" s="108" t="s">
        <v>182</v>
      </c>
      <c r="AU264" s="108" t="s">
        <v>85</v>
      </c>
      <c r="AV264" s="7" t="s">
        <v>85</v>
      </c>
      <c r="AW264" s="7" t="s">
        <v>32</v>
      </c>
      <c r="AX264" s="7" t="s">
        <v>75</v>
      </c>
      <c r="AY264" s="108" t="s">
        <v>172</v>
      </c>
    </row>
    <row r="265" spans="2:65" s="7" customFormat="1" x14ac:dyDescent="0.2">
      <c r="B265" s="107"/>
      <c r="D265" s="103" t="s">
        <v>182</v>
      </c>
      <c r="E265" s="108" t="s">
        <v>1</v>
      </c>
      <c r="F265" s="109" t="s">
        <v>1326</v>
      </c>
      <c r="H265" s="110">
        <v>1</v>
      </c>
      <c r="I265" s="111"/>
      <c r="L265" s="107"/>
      <c r="M265" s="112"/>
      <c r="T265" s="113"/>
      <c r="AT265" s="108" t="s">
        <v>182</v>
      </c>
      <c r="AU265" s="108" t="s">
        <v>85</v>
      </c>
      <c r="AV265" s="7" t="s">
        <v>85</v>
      </c>
      <c r="AW265" s="7" t="s">
        <v>32</v>
      </c>
      <c r="AX265" s="7" t="s">
        <v>75</v>
      </c>
      <c r="AY265" s="108" t="s">
        <v>172</v>
      </c>
    </row>
    <row r="266" spans="2:65" s="9" customFormat="1" x14ac:dyDescent="0.2">
      <c r="B266" s="122"/>
      <c r="D266" s="103" t="s">
        <v>182</v>
      </c>
      <c r="E266" s="123" t="s">
        <v>1</v>
      </c>
      <c r="F266" s="124" t="s">
        <v>203</v>
      </c>
      <c r="H266" s="125">
        <v>3</v>
      </c>
      <c r="I266" s="126"/>
      <c r="L266" s="122"/>
      <c r="M266" s="127"/>
      <c r="T266" s="128"/>
      <c r="AT266" s="123" t="s">
        <v>182</v>
      </c>
      <c r="AU266" s="123" t="s">
        <v>85</v>
      </c>
      <c r="AV266" s="9" t="s">
        <v>196</v>
      </c>
      <c r="AW266" s="9" t="s">
        <v>32</v>
      </c>
      <c r="AX266" s="9" t="s">
        <v>75</v>
      </c>
      <c r="AY266" s="123" t="s">
        <v>172</v>
      </c>
    </row>
    <row r="267" spans="2:65" s="8" customFormat="1" x14ac:dyDescent="0.2">
      <c r="B267" s="114"/>
      <c r="D267" s="103" t="s">
        <v>182</v>
      </c>
      <c r="E267" s="115" t="s">
        <v>1</v>
      </c>
      <c r="F267" s="116" t="s">
        <v>186</v>
      </c>
      <c r="H267" s="117">
        <v>19</v>
      </c>
      <c r="I267" s="118"/>
      <c r="L267" s="114"/>
      <c r="M267" s="119"/>
      <c r="T267" s="120"/>
      <c r="AT267" s="115" t="s">
        <v>182</v>
      </c>
      <c r="AU267" s="115" t="s">
        <v>85</v>
      </c>
      <c r="AV267" s="8" t="s">
        <v>178</v>
      </c>
      <c r="AW267" s="8" t="s">
        <v>32</v>
      </c>
      <c r="AX267" s="8" t="s">
        <v>83</v>
      </c>
      <c r="AY267" s="115" t="s">
        <v>172</v>
      </c>
    </row>
    <row r="268" spans="2:65" s="1" customFormat="1" ht="24.2" customHeight="1" x14ac:dyDescent="0.2">
      <c r="B268" s="21"/>
      <c r="C268" s="152" t="s">
        <v>337</v>
      </c>
      <c r="D268" s="152" t="s">
        <v>174</v>
      </c>
      <c r="E268" s="153" t="s">
        <v>440</v>
      </c>
      <c r="F268" s="154" t="s">
        <v>441</v>
      </c>
      <c r="G268" s="155" t="s">
        <v>269</v>
      </c>
      <c r="H268" s="156">
        <v>677.7</v>
      </c>
      <c r="I268" s="246">
        <v>9.6999999999999993</v>
      </c>
      <c r="J268" s="157">
        <f>ROUND(I268*H268,2)</f>
        <v>6573.69</v>
      </c>
      <c r="K268" s="158"/>
      <c r="L268" s="21"/>
      <c r="M268" s="159" t="s">
        <v>1</v>
      </c>
      <c r="N268" s="98" t="s">
        <v>40</v>
      </c>
      <c r="P268" s="99">
        <f>O268*H268</f>
        <v>0</v>
      </c>
      <c r="Q268" s="99">
        <v>5.0000000000000002E-5</v>
      </c>
      <c r="R268" s="99">
        <f>Q268*H268</f>
        <v>3.3885000000000005E-2</v>
      </c>
      <c r="S268" s="99">
        <v>0</v>
      </c>
      <c r="T268" s="100">
        <f>S268*H268</f>
        <v>0</v>
      </c>
      <c r="AR268" s="101" t="s">
        <v>178</v>
      </c>
      <c r="AT268" s="101" t="s">
        <v>174</v>
      </c>
      <c r="AU268" s="101" t="s">
        <v>85</v>
      </c>
      <c r="AY268" s="10" t="s">
        <v>172</v>
      </c>
      <c r="BE268" s="102">
        <f>IF(N268="základní",J268,0)</f>
        <v>6573.69</v>
      </c>
      <c r="BF268" s="102">
        <f>IF(N268="snížená",J268,0)</f>
        <v>0</v>
      </c>
      <c r="BG268" s="102">
        <f>IF(N268="zákl. přenesená",J268,0)</f>
        <v>0</v>
      </c>
      <c r="BH268" s="102">
        <f>IF(N268="sníž. přenesená",J268,0)</f>
        <v>0</v>
      </c>
      <c r="BI268" s="102">
        <f>IF(N268="nulová",J268,0)</f>
        <v>0</v>
      </c>
      <c r="BJ268" s="10" t="s">
        <v>83</v>
      </c>
      <c r="BK268" s="102">
        <f>ROUND(I268*H268,2)</f>
        <v>6573.69</v>
      </c>
      <c r="BL268" s="10" t="s">
        <v>178</v>
      </c>
      <c r="BM268" s="101" t="s">
        <v>1328</v>
      </c>
    </row>
    <row r="269" spans="2:65" s="1" customFormat="1" ht="19.5" x14ac:dyDescent="0.2">
      <c r="B269" s="21"/>
      <c r="D269" s="103" t="s">
        <v>180</v>
      </c>
      <c r="F269" s="104" t="s">
        <v>443</v>
      </c>
      <c r="I269" s="105"/>
      <c r="L269" s="21"/>
      <c r="M269" s="106"/>
      <c r="T269" s="33"/>
      <c r="AT269" s="10" t="s">
        <v>180</v>
      </c>
      <c r="AU269" s="10" t="s">
        <v>85</v>
      </c>
    </row>
    <row r="270" spans="2:65" s="160" customFormat="1" x14ac:dyDescent="0.2">
      <c r="B270" s="161"/>
      <c r="D270" s="103" t="s">
        <v>182</v>
      </c>
      <c r="E270" s="162" t="s">
        <v>1</v>
      </c>
      <c r="F270" s="163" t="s">
        <v>444</v>
      </c>
      <c r="H270" s="162" t="s">
        <v>1</v>
      </c>
      <c r="I270" s="121"/>
      <c r="L270" s="161"/>
      <c r="M270" s="164"/>
      <c r="T270" s="165"/>
      <c r="AT270" s="162" t="s">
        <v>182</v>
      </c>
      <c r="AU270" s="162" t="s">
        <v>85</v>
      </c>
      <c r="AV270" s="160" t="s">
        <v>83</v>
      </c>
      <c r="AW270" s="160" t="s">
        <v>32</v>
      </c>
      <c r="AX270" s="160" t="s">
        <v>75</v>
      </c>
      <c r="AY270" s="162" t="s">
        <v>172</v>
      </c>
    </row>
    <row r="271" spans="2:65" s="7" customFormat="1" x14ac:dyDescent="0.2">
      <c r="B271" s="107"/>
      <c r="D271" s="103" t="s">
        <v>182</v>
      </c>
      <c r="E271" s="108" t="s">
        <v>1</v>
      </c>
      <c r="F271" s="109" t="s">
        <v>1329</v>
      </c>
      <c r="H271" s="110">
        <v>190</v>
      </c>
      <c r="I271" s="111"/>
      <c r="L271" s="107"/>
      <c r="M271" s="112"/>
      <c r="T271" s="113"/>
      <c r="AT271" s="108" t="s">
        <v>182</v>
      </c>
      <c r="AU271" s="108" t="s">
        <v>85</v>
      </c>
      <c r="AV271" s="7" t="s">
        <v>85</v>
      </c>
      <c r="AW271" s="7" t="s">
        <v>32</v>
      </c>
      <c r="AX271" s="7" t="s">
        <v>75</v>
      </c>
      <c r="AY271" s="108" t="s">
        <v>172</v>
      </c>
    </row>
    <row r="272" spans="2:65" s="7" customFormat="1" x14ac:dyDescent="0.2">
      <c r="B272" s="107"/>
      <c r="D272" s="103" t="s">
        <v>182</v>
      </c>
      <c r="E272" s="108" t="s">
        <v>1</v>
      </c>
      <c r="F272" s="109" t="s">
        <v>1330</v>
      </c>
      <c r="H272" s="110">
        <v>487.7</v>
      </c>
      <c r="I272" s="111"/>
      <c r="L272" s="107"/>
      <c r="M272" s="112"/>
      <c r="T272" s="113"/>
      <c r="AT272" s="108" t="s">
        <v>182</v>
      </c>
      <c r="AU272" s="108" t="s">
        <v>85</v>
      </c>
      <c r="AV272" s="7" t="s">
        <v>85</v>
      </c>
      <c r="AW272" s="7" t="s">
        <v>32</v>
      </c>
      <c r="AX272" s="7" t="s">
        <v>75</v>
      </c>
      <c r="AY272" s="108" t="s">
        <v>172</v>
      </c>
    </row>
    <row r="273" spans="2:65" s="8" customFormat="1" x14ac:dyDescent="0.2">
      <c r="B273" s="114"/>
      <c r="D273" s="103" t="s">
        <v>182</v>
      </c>
      <c r="E273" s="115" t="s">
        <v>1</v>
      </c>
      <c r="F273" s="116" t="s">
        <v>186</v>
      </c>
      <c r="H273" s="117">
        <v>677.7</v>
      </c>
      <c r="I273" s="118"/>
      <c r="L273" s="114"/>
      <c r="M273" s="119"/>
      <c r="T273" s="120"/>
      <c r="AT273" s="115" t="s">
        <v>182</v>
      </c>
      <c r="AU273" s="115" t="s">
        <v>85</v>
      </c>
      <c r="AV273" s="8" t="s">
        <v>178</v>
      </c>
      <c r="AW273" s="8" t="s">
        <v>32</v>
      </c>
      <c r="AX273" s="8" t="s">
        <v>83</v>
      </c>
      <c r="AY273" s="115" t="s">
        <v>172</v>
      </c>
    </row>
    <row r="274" spans="2:65" s="1" customFormat="1" ht="24.2" customHeight="1" x14ac:dyDescent="0.2">
      <c r="B274" s="21"/>
      <c r="C274" s="152" t="s">
        <v>345</v>
      </c>
      <c r="D274" s="152" t="s">
        <v>174</v>
      </c>
      <c r="E274" s="153" t="s">
        <v>449</v>
      </c>
      <c r="F274" s="154" t="s">
        <v>450</v>
      </c>
      <c r="G274" s="155" t="s">
        <v>177</v>
      </c>
      <c r="H274" s="156">
        <v>0.4</v>
      </c>
      <c r="I274" s="246">
        <v>116.39999999999999</v>
      </c>
      <c r="J274" s="157">
        <f>ROUND(I274*H274,2)</f>
        <v>46.56</v>
      </c>
      <c r="K274" s="158"/>
      <c r="L274" s="21"/>
      <c r="M274" s="159" t="s">
        <v>1</v>
      </c>
      <c r="N274" s="98" t="s">
        <v>40</v>
      </c>
      <c r="P274" s="99">
        <f>O274*H274</f>
        <v>0</v>
      </c>
      <c r="Q274" s="99">
        <v>1.1999999999999999E-3</v>
      </c>
      <c r="R274" s="99">
        <f>Q274*H274</f>
        <v>4.7999999999999996E-4</v>
      </c>
      <c r="S274" s="99">
        <v>0</v>
      </c>
      <c r="T274" s="100">
        <f>S274*H274</f>
        <v>0</v>
      </c>
      <c r="AR274" s="101" t="s">
        <v>178</v>
      </c>
      <c r="AT274" s="101" t="s">
        <v>174</v>
      </c>
      <c r="AU274" s="101" t="s">
        <v>85</v>
      </c>
      <c r="AY274" s="10" t="s">
        <v>172</v>
      </c>
      <c r="BE274" s="102">
        <f>IF(N274="základní",J274,0)</f>
        <v>46.56</v>
      </c>
      <c r="BF274" s="102">
        <f>IF(N274="snížená",J274,0)</f>
        <v>0</v>
      </c>
      <c r="BG274" s="102">
        <f>IF(N274="zákl. přenesená",J274,0)</f>
        <v>0</v>
      </c>
      <c r="BH274" s="102">
        <f>IF(N274="sníž. přenesená",J274,0)</f>
        <v>0</v>
      </c>
      <c r="BI274" s="102">
        <f>IF(N274="nulová",J274,0)</f>
        <v>0</v>
      </c>
      <c r="BJ274" s="10" t="s">
        <v>83</v>
      </c>
      <c r="BK274" s="102">
        <f>ROUND(I274*H274,2)</f>
        <v>46.56</v>
      </c>
      <c r="BL274" s="10" t="s">
        <v>178</v>
      </c>
      <c r="BM274" s="101" t="s">
        <v>1331</v>
      </c>
    </row>
    <row r="275" spans="2:65" s="1" customFormat="1" ht="19.5" x14ac:dyDescent="0.2">
      <c r="B275" s="21"/>
      <c r="D275" s="103" t="s">
        <v>180</v>
      </c>
      <c r="F275" s="104" t="s">
        <v>452</v>
      </c>
      <c r="I275" s="105"/>
      <c r="L275" s="21"/>
      <c r="M275" s="106"/>
      <c r="T275" s="33"/>
      <c r="AT275" s="10" t="s">
        <v>180</v>
      </c>
      <c r="AU275" s="10" t="s">
        <v>85</v>
      </c>
    </row>
    <row r="276" spans="2:65" s="160" customFormat="1" x14ac:dyDescent="0.2">
      <c r="B276" s="161"/>
      <c r="D276" s="103" t="s">
        <v>182</v>
      </c>
      <c r="E276" s="162" t="s">
        <v>1</v>
      </c>
      <c r="F276" s="163" t="s">
        <v>453</v>
      </c>
      <c r="H276" s="162" t="s">
        <v>1</v>
      </c>
      <c r="I276" s="121"/>
      <c r="L276" s="161"/>
      <c r="M276" s="164"/>
      <c r="T276" s="165"/>
      <c r="AT276" s="162" t="s">
        <v>182</v>
      </c>
      <c r="AU276" s="162" t="s">
        <v>85</v>
      </c>
      <c r="AV276" s="160" t="s">
        <v>83</v>
      </c>
      <c r="AW276" s="160" t="s">
        <v>32</v>
      </c>
      <c r="AX276" s="160" t="s">
        <v>75</v>
      </c>
      <c r="AY276" s="162" t="s">
        <v>172</v>
      </c>
    </row>
    <row r="277" spans="2:65" s="7" customFormat="1" x14ac:dyDescent="0.2">
      <c r="B277" s="107"/>
      <c r="D277" s="103" t="s">
        <v>182</v>
      </c>
      <c r="E277" s="108" t="s">
        <v>1</v>
      </c>
      <c r="F277" s="109" t="s">
        <v>1332</v>
      </c>
      <c r="H277" s="110">
        <v>0.4</v>
      </c>
      <c r="I277" s="111"/>
      <c r="L277" s="107"/>
      <c r="M277" s="112"/>
      <c r="T277" s="113"/>
      <c r="AT277" s="108" t="s">
        <v>182</v>
      </c>
      <c r="AU277" s="108" t="s">
        <v>85</v>
      </c>
      <c r="AV277" s="7" t="s">
        <v>85</v>
      </c>
      <c r="AW277" s="7" t="s">
        <v>32</v>
      </c>
      <c r="AX277" s="7" t="s">
        <v>83</v>
      </c>
      <c r="AY277" s="108" t="s">
        <v>172</v>
      </c>
    </row>
    <row r="278" spans="2:65" s="1" customFormat="1" ht="16.5" customHeight="1" x14ac:dyDescent="0.2">
      <c r="B278" s="21"/>
      <c r="C278" s="152" t="s">
        <v>353</v>
      </c>
      <c r="D278" s="152" t="s">
        <v>174</v>
      </c>
      <c r="E278" s="153" t="s">
        <v>458</v>
      </c>
      <c r="F278" s="154" t="s">
        <v>459</v>
      </c>
      <c r="G278" s="155" t="s">
        <v>269</v>
      </c>
      <c r="H278" s="156">
        <v>677.7</v>
      </c>
      <c r="I278" s="246">
        <v>0.97</v>
      </c>
      <c r="J278" s="157">
        <f>ROUND(I278*H278,2)</f>
        <v>657.37</v>
      </c>
      <c r="K278" s="158"/>
      <c r="L278" s="21"/>
      <c r="M278" s="159" t="s">
        <v>1</v>
      </c>
      <c r="N278" s="98" t="s">
        <v>40</v>
      </c>
      <c r="P278" s="99">
        <f>O278*H278</f>
        <v>0</v>
      </c>
      <c r="Q278" s="99">
        <v>0</v>
      </c>
      <c r="R278" s="99">
        <f>Q278*H278</f>
        <v>0</v>
      </c>
      <c r="S278" s="99">
        <v>0</v>
      </c>
      <c r="T278" s="100">
        <f>S278*H278</f>
        <v>0</v>
      </c>
      <c r="AR278" s="101" t="s">
        <v>178</v>
      </c>
      <c r="AT278" s="101" t="s">
        <v>174</v>
      </c>
      <c r="AU278" s="101" t="s">
        <v>85</v>
      </c>
      <c r="AY278" s="10" t="s">
        <v>172</v>
      </c>
      <c r="BE278" s="102">
        <f>IF(N278="základní",J278,0)</f>
        <v>657.37</v>
      </c>
      <c r="BF278" s="102">
        <f>IF(N278="snížená",J278,0)</f>
        <v>0</v>
      </c>
      <c r="BG278" s="102">
        <f>IF(N278="zákl. přenesená",J278,0)</f>
        <v>0</v>
      </c>
      <c r="BH278" s="102">
        <f>IF(N278="sníž. přenesená",J278,0)</f>
        <v>0</v>
      </c>
      <c r="BI278" s="102">
        <f>IF(N278="nulová",J278,0)</f>
        <v>0</v>
      </c>
      <c r="BJ278" s="10" t="s">
        <v>83</v>
      </c>
      <c r="BK278" s="102">
        <f>ROUND(I278*H278,2)</f>
        <v>657.37</v>
      </c>
      <c r="BL278" s="10" t="s">
        <v>178</v>
      </c>
      <c r="BM278" s="101" t="s">
        <v>1333</v>
      </c>
    </row>
    <row r="279" spans="2:65" s="1" customFormat="1" ht="19.5" x14ac:dyDescent="0.2">
      <c r="B279" s="21"/>
      <c r="D279" s="103" t="s">
        <v>180</v>
      </c>
      <c r="F279" s="104" t="s">
        <v>461</v>
      </c>
      <c r="I279" s="105"/>
      <c r="L279" s="21"/>
      <c r="M279" s="106"/>
      <c r="T279" s="33"/>
      <c r="AT279" s="10" t="s">
        <v>180</v>
      </c>
      <c r="AU279" s="10" t="s">
        <v>85</v>
      </c>
    </row>
    <row r="280" spans="2:65" s="160" customFormat="1" x14ac:dyDescent="0.2">
      <c r="B280" s="161"/>
      <c r="D280" s="103" t="s">
        <v>182</v>
      </c>
      <c r="E280" s="162" t="s">
        <v>1</v>
      </c>
      <c r="F280" s="163" t="s">
        <v>444</v>
      </c>
      <c r="H280" s="162" t="s">
        <v>1</v>
      </c>
      <c r="I280" s="121"/>
      <c r="L280" s="161"/>
      <c r="M280" s="164"/>
      <c r="T280" s="165"/>
      <c r="AT280" s="162" t="s">
        <v>182</v>
      </c>
      <c r="AU280" s="162" t="s">
        <v>85</v>
      </c>
      <c r="AV280" s="160" t="s">
        <v>83</v>
      </c>
      <c r="AW280" s="160" t="s">
        <v>32</v>
      </c>
      <c r="AX280" s="160" t="s">
        <v>75</v>
      </c>
      <c r="AY280" s="162" t="s">
        <v>172</v>
      </c>
    </row>
    <row r="281" spans="2:65" s="7" customFormat="1" x14ac:dyDescent="0.2">
      <c r="B281" s="107"/>
      <c r="D281" s="103" t="s">
        <v>182</v>
      </c>
      <c r="E281" s="108" t="s">
        <v>1</v>
      </c>
      <c r="F281" s="109" t="s">
        <v>1329</v>
      </c>
      <c r="H281" s="110">
        <v>190</v>
      </c>
      <c r="I281" s="111"/>
      <c r="L281" s="107"/>
      <c r="M281" s="112"/>
      <c r="T281" s="113"/>
      <c r="AT281" s="108" t="s">
        <v>182</v>
      </c>
      <c r="AU281" s="108" t="s">
        <v>85</v>
      </c>
      <c r="AV281" s="7" t="s">
        <v>85</v>
      </c>
      <c r="AW281" s="7" t="s">
        <v>32</v>
      </c>
      <c r="AX281" s="7" t="s">
        <v>75</v>
      </c>
      <c r="AY281" s="108" t="s">
        <v>172</v>
      </c>
    </row>
    <row r="282" spans="2:65" s="7" customFormat="1" x14ac:dyDescent="0.2">
      <c r="B282" s="107"/>
      <c r="D282" s="103" t="s">
        <v>182</v>
      </c>
      <c r="E282" s="108" t="s">
        <v>1</v>
      </c>
      <c r="F282" s="109" t="s">
        <v>1330</v>
      </c>
      <c r="H282" s="110">
        <v>487.7</v>
      </c>
      <c r="I282" s="111"/>
      <c r="L282" s="107"/>
      <c r="M282" s="112"/>
      <c r="T282" s="113"/>
      <c r="AT282" s="108" t="s">
        <v>182</v>
      </c>
      <c r="AU282" s="108" t="s">
        <v>85</v>
      </c>
      <c r="AV282" s="7" t="s">
        <v>85</v>
      </c>
      <c r="AW282" s="7" t="s">
        <v>32</v>
      </c>
      <c r="AX282" s="7" t="s">
        <v>75</v>
      </c>
      <c r="AY282" s="108" t="s">
        <v>172</v>
      </c>
    </row>
    <row r="283" spans="2:65" s="8" customFormat="1" x14ac:dyDescent="0.2">
      <c r="B283" s="114"/>
      <c r="D283" s="103" t="s">
        <v>182</v>
      </c>
      <c r="E283" s="115" t="s">
        <v>1</v>
      </c>
      <c r="F283" s="116" t="s">
        <v>186</v>
      </c>
      <c r="H283" s="117">
        <v>677.7</v>
      </c>
      <c r="I283" s="118"/>
      <c r="L283" s="114"/>
      <c r="M283" s="119"/>
      <c r="T283" s="120"/>
      <c r="AT283" s="115" t="s">
        <v>182</v>
      </c>
      <c r="AU283" s="115" t="s">
        <v>85</v>
      </c>
      <c r="AV283" s="8" t="s">
        <v>178</v>
      </c>
      <c r="AW283" s="8" t="s">
        <v>32</v>
      </c>
      <c r="AX283" s="8" t="s">
        <v>83</v>
      </c>
      <c r="AY283" s="115" t="s">
        <v>172</v>
      </c>
    </row>
    <row r="284" spans="2:65" s="1" customFormat="1" ht="16.5" customHeight="1" x14ac:dyDescent="0.2">
      <c r="B284" s="21"/>
      <c r="C284" s="152" t="s">
        <v>359</v>
      </c>
      <c r="D284" s="152" t="s">
        <v>174</v>
      </c>
      <c r="E284" s="153" t="s">
        <v>463</v>
      </c>
      <c r="F284" s="154" t="s">
        <v>464</v>
      </c>
      <c r="G284" s="155" t="s">
        <v>177</v>
      </c>
      <c r="H284" s="156">
        <v>0.4</v>
      </c>
      <c r="I284" s="246">
        <v>9.6999999999999993</v>
      </c>
      <c r="J284" s="157">
        <f>ROUND(I284*H284,2)</f>
        <v>3.88</v>
      </c>
      <c r="K284" s="158"/>
      <c r="L284" s="21"/>
      <c r="M284" s="159" t="s">
        <v>1</v>
      </c>
      <c r="N284" s="98" t="s">
        <v>40</v>
      </c>
      <c r="P284" s="99">
        <f>O284*H284</f>
        <v>0</v>
      </c>
      <c r="Q284" s="99">
        <v>1.0000000000000001E-5</v>
      </c>
      <c r="R284" s="99">
        <f>Q284*H284</f>
        <v>4.0000000000000007E-6</v>
      </c>
      <c r="S284" s="99">
        <v>0</v>
      </c>
      <c r="T284" s="100">
        <f>S284*H284</f>
        <v>0</v>
      </c>
      <c r="AR284" s="101" t="s">
        <v>178</v>
      </c>
      <c r="AT284" s="101" t="s">
        <v>174</v>
      </c>
      <c r="AU284" s="101" t="s">
        <v>85</v>
      </c>
      <c r="AY284" s="10" t="s">
        <v>172</v>
      </c>
      <c r="BE284" s="102">
        <f>IF(N284="základní",J284,0)</f>
        <v>3.88</v>
      </c>
      <c r="BF284" s="102">
        <f>IF(N284="snížená",J284,0)</f>
        <v>0</v>
      </c>
      <c r="BG284" s="102">
        <f>IF(N284="zákl. přenesená",J284,0)</f>
        <v>0</v>
      </c>
      <c r="BH284" s="102">
        <f>IF(N284="sníž. přenesená",J284,0)</f>
        <v>0</v>
      </c>
      <c r="BI284" s="102">
        <f>IF(N284="nulová",J284,0)</f>
        <v>0</v>
      </c>
      <c r="BJ284" s="10" t="s">
        <v>83</v>
      </c>
      <c r="BK284" s="102">
        <f>ROUND(I284*H284,2)</f>
        <v>3.88</v>
      </c>
      <c r="BL284" s="10" t="s">
        <v>178</v>
      </c>
      <c r="BM284" s="101" t="s">
        <v>1334</v>
      </c>
    </row>
    <row r="285" spans="2:65" s="1" customFormat="1" ht="19.5" x14ac:dyDescent="0.2">
      <c r="B285" s="21"/>
      <c r="D285" s="103" t="s">
        <v>180</v>
      </c>
      <c r="F285" s="104" t="s">
        <v>466</v>
      </c>
      <c r="I285" s="105"/>
      <c r="L285" s="21"/>
      <c r="M285" s="106"/>
      <c r="T285" s="33"/>
      <c r="AT285" s="10" t="s">
        <v>180</v>
      </c>
      <c r="AU285" s="10" t="s">
        <v>85</v>
      </c>
    </row>
    <row r="286" spans="2:65" s="160" customFormat="1" x14ac:dyDescent="0.2">
      <c r="B286" s="161"/>
      <c r="D286" s="103" t="s">
        <v>182</v>
      </c>
      <c r="E286" s="162" t="s">
        <v>1</v>
      </c>
      <c r="F286" s="163" t="s">
        <v>453</v>
      </c>
      <c r="H286" s="162" t="s">
        <v>1</v>
      </c>
      <c r="I286" s="121"/>
      <c r="L286" s="161"/>
      <c r="M286" s="164"/>
      <c r="T286" s="165"/>
      <c r="AT286" s="162" t="s">
        <v>182</v>
      </c>
      <c r="AU286" s="162" t="s">
        <v>85</v>
      </c>
      <c r="AV286" s="160" t="s">
        <v>83</v>
      </c>
      <c r="AW286" s="160" t="s">
        <v>32</v>
      </c>
      <c r="AX286" s="160" t="s">
        <v>75</v>
      </c>
      <c r="AY286" s="162" t="s">
        <v>172</v>
      </c>
    </row>
    <row r="287" spans="2:65" s="7" customFormat="1" x14ac:dyDescent="0.2">
      <c r="B287" s="107"/>
      <c r="D287" s="103" t="s">
        <v>182</v>
      </c>
      <c r="E287" s="108" t="s">
        <v>1</v>
      </c>
      <c r="F287" s="109" t="s">
        <v>1332</v>
      </c>
      <c r="H287" s="110">
        <v>0.4</v>
      </c>
      <c r="I287" s="111"/>
      <c r="L287" s="107"/>
      <c r="M287" s="112"/>
      <c r="T287" s="113"/>
      <c r="AT287" s="108" t="s">
        <v>182</v>
      </c>
      <c r="AU287" s="108" t="s">
        <v>85</v>
      </c>
      <c r="AV287" s="7" t="s">
        <v>85</v>
      </c>
      <c r="AW287" s="7" t="s">
        <v>32</v>
      </c>
      <c r="AX287" s="7" t="s">
        <v>83</v>
      </c>
      <c r="AY287" s="108" t="s">
        <v>172</v>
      </c>
    </row>
    <row r="288" spans="2:65" s="1" customFormat="1" ht="24.2" customHeight="1" x14ac:dyDescent="0.2">
      <c r="B288" s="21"/>
      <c r="C288" s="152" t="s">
        <v>670</v>
      </c>
      <c r="D288" s="152" t="s">
        <v>174</v>
      </c>
      <c r="E288" s="153" t="s">
        <v>487</v>
      </c>
      <c r="F288" s="154" t="s">
        <v>1335</v>
      </c>
      <c r="G288" s="155" t="s">
        <v>430</v>
      </c>
      <c r="H288" s="156">
        <v>1</v>
      </c>
      <c r="I288" s="246">
        <v>17081.7</v>
      </c>
      <c r="J288" s="157">
        <f>ROUND(I288*H288,2)</f>
        <v>17081.7</v>
      </c>
      <c r="K288" s="158"/>
      <c r="L288" s="21"/>
      <c r="M288" s="159" t="s">
        <v>1</v>
      </c>
      <c r="N288" s="98" t="s">
        <v>40</v>
      </c>
      <c r="P288" s="99">
        <f>O288*H288</f>
        <v>0</v>
      </c>
      <c r="Q288" s="99">
        <v>14.14974</v>
      </c>
      <c r="R288" s="99">
        <f>Q288*H288</f>
        <v>14.14974</v>
      </c>
      <c r="S288" s="99">
        <v>0</v>
      </c>
      <c r="T288" s="100">
        <f>S288*H288</f>
        <v>0</v>
      </c>
      <c r="AR288" s="101" t="s">
        <v>178</v>
      </c>
      <c r="AT288" s="101" t="s">
        <v>174</v>
      </c>
      <c r="AU288" s="101" t="s">
        <v>85</v>
      </c>
      <c r="AY288" s="10" t="s">
        <v>172</v>
      </c>
      <c r="BE288" s="102">
        <f>IF(N288="základní",J288,0)</f>
        <v>17081.7</v>
      </c>
      <c r="BF288" s="102">
        <f>IF(N288="snížená",J288,0)</f>
        <v>0</v>
      </c>
      <c r="BG288" s="102">
        <f>IF(N288="zákl. přenesená",J288,0)</f>
        <v>0</v>
      </c>
      <c r="BH288" s="102">
        <f>IF(N288="sníž. přenesená",J288,0)</f>
        <v>0</v>
      </c>
      <c r="BI288" s="102">
        <f>IF(N288="nulová",J288,0)</f>
        <v>0</v>
      </c>
      <c r="BJ288" s="10" t="s">
        <v>83</v>
      </c>
      <c r="BK288" s="102">
        <f>ROUND(I288*H288,2)</f>
        <v>17081.7</v>
      </c>
      <c r="BL288" s="10" t="s">
        <v>178</v>
      </c>
      <c r="BM288" s="101" t="s">
        <v>1336</v>
      </c>
    </row>
    <row r="289" spans="2:65" s="1" customFormat="1" ht="19.5" x14ac:dyDescent="0.2">
      <c r="B289" s="21"/>
      <c r="D289" s="103" t="s">
        <v>180</v>
      </c>
      <c r="F289" s="104" t="s">
        <v>1337</v>
      </c>
      <c r="I289" s="105"/>
      <c r="L289" s="21"/>
      <c r="M289" s="106"/>
      <c r="T289" s="33"/>
      <c r="AT289" s="10" t="s">
        <v>180</v>
      </c>
      <c r="AU289" s="10" t="s">
        <v>85</v>
      </c>
    </row>
    <row r="290" spans="2:65" s="1" customFormat="1" ht="24.2" customHeight="1" x14ac:dyDescent="0.2">
      <c r="B290" s="21"/>
      <c r="C290" s="152" t="s">
        <v>364</v>
      </c>
      <c r="D290" s="152" t="s">
        <v>174</v>
      </c>
      <c r="E290" s="153" t="s">
        <v>1338</v>
      </c>
      <c r="F290" s="154" t="s">
        <v>1339</v>
      </c>
      <c r="G290" s="155" t="s">
        <v>269</v>
      </c>
      <c r="H290" s="156">
        <v>2.5</v>
      </c>
      <c r="I290" s="246">
        <v>970</v>
      </c>
      <c r="J290" s="157">
        <f>ROUND(I290*H290,2)</f>
        <v>2425</v>
      </c>
      <c r="K290" s="158"/>
      <c r="L290" s="21"/>
      <c r="M290" s="159" t="s">
        <v>1</v>
      </c>
      <c r="N290" s="98" t="s">
        <v>40</v>
      </c>
      <c r="P290" s="99">
        <f>O290*H290</f>
        <v>0</v>
      </c>
      <c r="Q290" s="99">
        <v>2.2041900000000001</v>
      </c>
      <c r="R290" s="99">
        <f>Q290*H290</f>
        <v>5.5104750000000005</v>
      </c>
      <c r="S290" s="99">
        <v>0</v>
      </c>
      <c r="T290" s="100">
        <f>S290*H290</f>
        <v>0</v>
      </c>
      <c r="AR290" s="101" t="s">
        <v>178</v>
      </c>
      <c r="AT290" s="101" t="s">
        <v>174</v>
      </c>
      <c r="AU290" s="101" t="s">
        <v>85</v>
      </c>
      <c r="AY290" s="10" t="s">
        <v>172</v>
      </c>
      <c r="BE290" s="102">
        <f>IF(N290="základní",J290,0)</f>
        <v>2425</v>
      </c>
      <c r="BF290" s="102">
        <f>IF(N290="snížená",J290,0)</f>
        <v>0</v>
      </c>
      <c r="BG290" s="102">
        <f>IF(N290="zákl. přenesená",J290,0)</f>
        <v>0</v>
      </c>
      <c r="BH290" s="102">
        <f>IF(N290="sníž. přenesená",J290,0)</f>
        <v>0</v>
      </c>
      <c r="BI290" s="102">
        <f>IF(N290="nulová",J290,0)</f>
        <v>0</v>
      </c>
      <c r="BJ290" s="10" t="s">
        <v>83</v>
      </c>
      <c r="BK290" s="102">
        <f>ROUND(I290*H290,2)</f>
        <v>2425</v>
      </c>
      <c r="BL290" s="10" t="s">
        <v>178</v>
      </c>
      <c r="BM290" s="101" t="s">
        <v>1340</v>
      </c>
    </row>
    <row r="291" spans="2:65" s="1" customFormat="1" ht="19.5" x14ac:dyDescent="0.2">
      <c r="B291" s="21"/>
      <c r="D291" s="103" t="s">
        <v>180</v>
      </c>
      <c r="F291" s="104" t="s">
        <v>1341</v>
      </c>
      <c r="I291" s="105"/>
      <c r="L291" s="21"/>
      <c r="M291" s="106"/>
      <c r="T291" s="33"/>
      <c r="AT291" s="10" t="s">
        <v>180</v>
      </c>
      <c r="AU291" s="10" t="s">
        <v>85</v>
      </c>
    </row>
    <row r="292" spans="2:65" s="1" customFormat="1" ht="24.2" customHeight="1" x14ac:dyDescent="0.2">
      <c r="B292" s="21"/>
      <c r="C292" s="152" t="s">
        <v>372</v>
      </c>
      <c r="D292" s="152" t="s">
        <v>174</v>
      </c>
      <c r="E292" s="153" t="s">
        <v>502</v>
      </c>
      <c r="F292" s="154" t="s">
        <v>503</v>
      </c>
      <c r="G292" s="155" t="s">
        <v>189</v>
      </c>
      <c r="H292" s="156">
        <v>2.2850000000000001</v>
      </c>
      <c r="I292" s="246">
        <v>3885.8199999999997</v>
      </c>
      <c r="J292" s="157">
        <f>ROUND(I292*H292,2)</f>
        <v>8879.1</v>
      </c>
      <c r="K292" s="158"/>
      <c r="L292" s="21"/>
      <c r="M292" s="159" t="s">
        <v>1</v>
      </c>
      <c r="N292" s="98" t="s">
        <v>40</v>
      </c>
      <c r="P292" s="99">
        <f>O292*H292</f>
        <v>0</v>
      </c>
      <c r="Q292" s="99">
        <v>2.3113999999999999</v>
      </c>
      <c r="R292" s="99">
        <f>Q292*H292</f>
        <v>5.281549</v>
      </c>
      <c r="S292" s="99">
        <v>0</v>
      </c>
      <c r="T292" s="100">
        <f>S292*H292</f>
        <v>0</v>
      </c>
      <c r="AR292" s="101" t="s">
        <v>178</v>
      </c>
      <c r="AT292" s="101" t="s">
        <v>174</v>
      </c>
      <c r="AU292" s="101" t="s">
        <v>85</v>
      </c>
      <c r="AY292" s="10" t="s">
        <v>172</v>
      </c>
      <c r="BE292" s="102">
        <f>IF(N292="základní",J292,0)</f>
        <v>8879.1</v>
      </c>
      <c r="BF292" s="102">
        <f>IF(N292="snížená",J292,0)</f>
        <v>0</v>
      </c>
      <c r="BG292" s="102">
        <f>IF(N292="zákl. přenesená",J292,0)</f>
        <v>0</v>
      </c>
      <c r="BH292" s="102">
        <f>IF(N292="sníž. přenesená",J292,0)</f>
        <v>0</v>
      </c>
      <c r="BI292" s="102">
        <f>IF(N292="nulová",J292,0)</f>
        <v>0</v>
      </c>
      <c r="BJ292" s="10" t="s">
        <v>83</v>
      </c>
      <c r="BK292" s="102">
        <f>ROUND(I292*H292,2)</f>
        <v>8879.1</v>
      </c>
      <c r="BL292" s="10" t="s">
        <v>178</v>
      </c>
      <c r="BM292" s="101" t="s">
        <v>1342</v>
      </c>
    </row>
    <row r="293" spans="2:65" s="1" customFormat="1" ht="19.5" x14ac:dyDescent="0.2">
      <c r="B293" s="21"/>
      <c r="D293" s="103" t="s">
        <v>180</v>
      </c>
      <c r="F293" s="104" t="s">
        <v>505</v>
      </c>
      <c r="I293" s="105"/>
      <c r="L293" s="21"/>
      <c r="M293" s="106"/>
      <c r="T293" s="33"/>
      <c r="AT293" s="10" t="s">
        <v>180</v>
      </c>
      <c r="AU293" s="10" t="s">
        <v>85</v>
      </c>
    </row>
    <row r="294" spans="2:65" s="7" customFormat="1" x14ac:dyDescent="0.2">
      <c r="B294" s="107"/>
      <c r="D294" s="103" t="s">
        <v>182</v>
      </c>
      <c r="E294" s="108" t="s">
        <v>1</v>
      </c>
      <c r="F294" s="109" t="s">
        <v>1343</v>
      </c>
      <c r="H294" s="110">
        <v>2.2850000000000001</v>
      </c>
      <c r="I294" s="111"/>
      <c r="L294" s="107"/>
      <c r="M294" s="112"/>
      <c r="T294" s="113"/>
      <c r="AT294" s="108" t="s">
        <v>182</v>
      </c>
      <c r="AU294" s="108" t="s">
        <v>85</v>
      </c>
      <c r="AV294" s="7" t="s">
        <v>85</v>
      </c>
      <c r="AW294" s="7" t="s">
        <v>32</v>
      </c>
      <c r="AX294" s="7" t="s">
        <v>83</v>
      </c>
      <c r="AY294" s="108" t="s">
        <v>172</v>
      </c>
    </row>
    <row r="295" spans="2:65" s="1" customFormat="1" ht="16.5" customHeight="1" x14ac:dyDescent="0.2">
      <c r="B295" s="21"/>
      <c r="C295" s="152" t="s">
        <v>380</v>
      </c>
      <c r="D295" s="152" t="s">
        <v>174</v>
      </c>
      <c r="E295" s="153" t="s">
        <v>1008</v>
      </c>
      <c r="F295" s="154" t="s">
        <v>1009</v>
      </c>
      <c r="G295" s="155" t="s">
        <v>269</v>
      </c>
      <c r="H295" s="156">
        <v>18.350000000000001</v>
      </c>
      <c r="I295" s="246">
        <v>43.65</v>
      </c>
      <c r="J295" s="157">
        <f>ROUND(I295*H295,2)</f>
        <v>800.98</v>
      </c>
      <c r="K295" s="158"/>
      <c r="L295" s="21"/>
      <c r="M295" s="159" t="s">
        <v>1</v>
      </c>
      <c r="N295" s="98" t="s">
        <v>40</v>
      </c>
      <c r="P295" s="99">
        <f>O295*H295</f>
        <v>0</v>
      </c>
      <c r="Q295" s="99">
        <v>0</v>
      </c>
      <c r="R295" s="99">
        <f>Q295*H295</f>
        <v>0</v>
      </c>
      <c r="S295" s="99">
        <v>0</v>
      </c>
      <c r="T295" s="100">
        <f>S295*H295</f>
        <v>0</v>
      </c>
      <c r="AR295" s="101" t="s">
        <v>178</v>
      </c>
      <c r="AT295" s="101" t="s">
        <v>174</v>
      </c>
      <c r="AU295" s="101" t="s">
        <v>85</v>
      </c>
      <c r="AY295" s="10" t="s">
        <v>172</v>
      </c>
      <c r="BE295" s="102">
        <f>IF(N295="základní",J295,0)</f>
        <v>800.98</v>
      </c>
      <c r="BF295" s="102">
        <f>IF(N295="snížená",J295,0)</f>
        <v>0</v>
      </c>
      <c r="BG295" s="102">
        <f>IF(N295="zákl. přenesená",J295,0)</f>
        <v>0</v>
      </c>
      <c r="BH295" s="102">
        <f>IF(N295="sníž. přenesená",J295,0)</f>
        <v>0</v>
      </c>
      <c r="BI295" s="102">
        <f>IF(N295="nulová",J295,0)</f>
        <v>0</v>
      </c>
      <c r="BJ295" s="10" t="s">
        <v>83</v>
      </c>
      <c r="BK295" s="102">
        <f>ROUND(I295*H295,2)</f>
        <v>800.98</v>
      </c>
      <c r="BL295" s="10" t="s">
        <v>178</v>
      </c>
      <c r="BM295" s="101" t="s">
        <v>1344</v>
      </c>
    </row>
    <row r="296" spans="2:65" s="1" customFormat="1" ht="19.5" x14ac:dyDescent="0.2">
      <c r="B296" s="21"/>
      <c r="D296" s="103" t="s">
        <v>180</v>
      </c>
      <c r="F296" s="104" t="s">
        <v>1011</v>
      </c>
      <c r="I296" s="105"/>
      <c r="L296" s="21"/>
      <c r="M296" s="106"/>
      <c r="T296" s="33"/>
      <c r="AT296" s="10" t="s">
        <v>180</v>
      </c>
      <c r="AU296" s="10" t="s">
        <v>85</v>
      </c>
    </row>
    <row r="297" spans="2:65" s="7" customFormat="1" x14ac:dyDescent="0.2">
      <c r="B297" s="107"/>
      <c r="D297" s="103" t="s">
        <v>182</v>
      </c>
      <c r="E297" s="108" t="s">
        <v>1</v>
      </c>
      <c r="F297" s="109" t="s">
        <v>1308</v>
      </c>
      <c r="H297" s="110">
        <v>18.350000000000001</v>
      </c>
      <c r="I297" s="111"/>
      <c r="L297" s="107"/>
      <c r="M297" s="112"/>
      <c r="T297" s="113"/>
      <c r="AT297" s="108" t="s">
        <v>182</v>
      </c>
      <c r="AU297" s="108" t="s">
        <v>85</v>
      </c>
      <c r="AV297" s="7" t="s">
        <v>85</v>
      </c>
      <c r="AW297" s="7" t="s">
        <v>32</v>
      </c>
      <c r="AX297" s="7" t="s">
        <v>83</v>
      </c>
      <c r="AY297" s="108" t="s">
        <v>172</v>
      </c>
    </row>
    <row r="298" spans="2:65" s="1" customFormat="1" ht="24.2" customHeight="1" x14ac:dyDescent="0.2">
      <c r="B298" s="21"/>
      <c r="C298" s="152" t="s">
        <v>387</v>
      </c>
      <c r="D298" s="152" t="s">
        <v>174</v>
      </c>
      <c r="E298" s="153" t="s">
        <v>509</v>
      </c>
      <c r="F298" s="154" t="s">
        <v>510</v>
      </c>
      <c r="G298" s="155" t="s">
        <v>177</v>
      </c>
      <c r="H298" s="156">
        <v>339.85</v>
      </c>
      <c r="I298" s="246">
        <v>4.8499999999999996</v>
      </c>
      <c r="J298" s="157">
        <f>ROUND(I298*H298,2)</f>
        <v>1648.27</v>
      </c>
      <c r="K298" s="158"/>
      <c r="L298" s="21"/>
      <c r="M298" s="159" t="s">
        <v>1</v>
      </c>
      <c r="N298" s="98" t="s">
        <v>40</v>
      </c>
      <c r="P298" s="99">
        <f>O298*H298</f>
        <v>0</v>
      </c>
      <c r="Q298" s="99">
        <v>0</v>
      </c>
      <c r="R298" s="99">
        <f>Q298*H298</f>
        <v>0</v>
      </c>
      <c r="S298" s="99">
        <v>0.02</v>
      </c>
      <c r="T298" s="100">
        <f>S298*H298</f>
        <v>6.7970000000000006</v>
      </c>
      <c r="AR298" s="101" t="s">
        <v>178</v>
      </c>
      <c r="AT298" s="101" t="s">
        <v>174</v>
      </c>
      <c r="AU298" s="101" t="s">
        <v>85</v>
      </c>
      <c r="AY298" s="10" t="s">
        <v>172</v>
      </c>
      <c r="BE298" s="102">
        <f>IF(N298="základní",J298,0)</f>
        <v>1648.27</v>
      </c>
      <c r="BF298" s="102">
        <f>IF(N298="snížená",J298,0)</f>
        <v>0</v>
      </c>
      <c r="BG298" s="102">
        <f>IF(N298="zákl. přenesená",J298,0)</f>
        <v>0</v>
      </c>
      <c r="BH298" s="102">
        <f>IF(N298="sníž. přenesená",J298,0)</f>
        <v>0</v>
      </c>
      <c r="BI298" s="102">
        <f>IF(N298="nulová",J298,0)</f>
        <v>0</v>
      </c>
      <c r="BJ298" s="10" t="s">
        <v>83</v>
      </c>
      <c r="BK298" s="102">
        <f>ROUND(I298*H298,2)</f>
        <v>1648.27</v>
      </c>
      <c r="BL298" s="10" t="s">
        <v>178</v>
      </c>
      <c r="BM298" s="101" t="s">
        <v>1345</v>
      </c>
    </row>
    <row r="299" spans="2:65" s="1" customFormat="1" ht="39" x14ac:dyDescent="0.2">
      <c r="B299" s="21"/>
      <c r="D299" s="103" t="s">
        <v>180</v>
      </c>
      <c r="F299" s="104" t="s">
        <v>512</v>
      </c>
      <c r="I299" s="105"/>
      <c r="L299" s="21"/>
      <c r="M299" s="106"/>
      <c r="T299" s="33"/>
      <c r="AT299" s="10" t="s">
        <v>180</v>
      </c>
      <c r="AU299" s="10" t="s">
        <v>85</v>
      </c>
    </row>
    <row r="300" spans="2:65" s="160" customFormat="1" x14ac:dyDescent="0.2">
      <c r="B300" s="161"/>
      <c r="D300" s="103" t="s">
        <v>182</v>
      </c>
      <c r="E300" s="162" t="s">
        <v>1</v>
      </c>
      <c r="F300" s="163" t="s">
        <v>444</v>
      </c>
      <c r="H300" s="162" t="s">
        <v>1</v>
      </c>
      <c r="I300" s="121"/>
      <c r="L300" s="161"/>
      <c r="M300" s="164"/>
      <c r="T300" s="165"/>
      <c r="AT300" s="162" t="s">
        <v>182</v>
      </c>
      <c r="AU300" s="162" t="s">
        <v>85</v>
      </c>
      <c r="AV300" s="160" t="s">
        <v>83</v>
      </c>
      <c r="AW300" s="160" t="s">
        <v>32</v>
      </c>
      <c r="AX300" s="160" t="s">
        <v>75</v>
      </c>
      <c r="AY300" s="162" t="s">
        <v>172</v>
      </c>
    </row>
    <row r="301" spans="2:65" s="7" customFormat="1" x14ac:dyDescent="0.2">
      <c r="B301" s="107"/>
      <c r="D301" s="103" t="s">
        <v>182</v>
      </c>
      <c r="E301" s="108" t="s">
        <v>1</v>
      </c>
      <c r="F301" s="109" t="s">
        <v>1346</v>
      </c>
      <c r="H301" s="110">
        <v>95</v>
      </c>
      <c r="I301" s="111"/>
      <c r="L301" s="107"/>
      <c r="M301" s="112"/>
      <c r="T301" s="113"/>
      <c r="AT301" s="108" t="s">
        <v>182</v>
      </c>
      <c r="AU301" s="108" t="s">
        <v>85</v>
      </c>
      <c r="AV301" s="7" t="s">
        <v>85</v>
      </c>
      <c r="AW301" s="7" t="s">
        <v>32</v>
      </c>
      <c r="AX301" s="7" t="s">
        <v>75</v>
      </c>
      <c r="AY301" s="108" t="s">
        <v>172</v>
      </c>
    </row>
    <row r="302" spans="2:65" s="7" customFormat="1" x14ac:dyDescent="0.2">
      <c r="B302" s="107"/>
      <c r="D302" s="103" t="s">
        <v>182</v>
      </c>
      <c r="E302" s="108" t="s">
        <v>1</v>
      </c>
      <c r="F302" s="109" t="s">
        <v>1347</v>
      </c>
      <c r="H302" s="110">
        <v>243.85</v>
      </c>
      <c r="I302" s="111"/>
      <c r="L302" s="107"/>
      <c r="M302" s="112"/>
      <c r="T302" s="113"/>
      <c r="AT302" s="108" t="s">
        <v>182</v>
      </c>
      <c r="AU302" s="108" t="s">
        <v>85</v>
      </c>
      <c r="AV302" s="7" t="s">
        <v>85</v>
      </c>
      <c r="AW302" s="7" t="s">
        <v>32</v>
      </c>
      <c r="AX302" s="7" t="s">
        <v>75</v>
      </c>
      <c r="AY302" s="108" t="s">
        <v>172</v>
      </c>
    </row>
    <row r="303" spans="2:65" s="9" customFormat="1" x14ac:dyDescent="0.2">
      <c r="B303" s="122"/>
      <c r="D303" s="103" t="s">
        <v>182</v>
      </c>
      <c r="E303" s="123" t="s">
        <v>1</v>
      </c>
      <c r="F303" s="124" t="s">
        <v>203</v>
      </c>
      <c r="H303" s="125">
        <v>338.85</v>
      </c>
      <c r="I303" s="126"/>
      <c r="L303" s="122"/>
      <c r="M303" s="127"/>
      <c r="T303" s="128"/>
      <c r="AT303" s="123" t="s">
        <v>182</v>
      </c>
      <c r="AU303" s="123" t="s">
        <v>85</v>
      </c>
      <c r="AV303" s="9" t="s">
        <v>196</v>
      </c>
      <c r="AW303" s="9" t="s">
        <v>32</v>
      </c>
      <c r="AX303" s="9" t="s">
        <v>75</v>
      </c>
      <c r="AY303" s="123" t="s">
        <v>172</v>
      </c>
    </row>
    <row r="304" spans="2:65" s="160" customFormat="1" x14ac:dyDescent="0.2">
      <c r="B304" s="161"/>
      <c r="D304" s="103" t="s">
        <v>182</v>
      </c>
      <c r="E304" s="162" t="s">
        <v>1</v>
      </c>
      <c r="F304" s="163" t="s">
        <v>453</v>
      </c>
      <c r="H304" s="162" t="s">
        <v>1</v>
      </c>
      <c r="I304" s="121"/>
      <c r="L304" s="161"/>
      <c r="M304" s="164"/>
      <c r="T304" s="165"/>
      <c r="AT304" s="162" t="s">
        <v>182</v>
      </c>
      <c r="AU304" s="162" t="s">
        <v>85</v>
      </c>
      <c r="AV304" s="160" t="s">
        <v>83</v>
      </c>
      <c r="AW304" s="160" t="s">
        <v>32</v>
      </c>
      <c r="AX304" s="160" t="s">
        <v>75</v>
      </c>
      <c r="AY304" s="162" t="s">
        <v>172</v>
      </c>
    </row>
    <row r="305" spans="2:65" s="7" customFormat="1" x14ac:dyDescent="0.2">
      <c r="B305" s="107"/>
      <c r="D305" s="103" t="s">
        <v>182</v>
      </c>
      <c r="E305" s="108" t="s">
        <v>1</v>
      </c>
      <c r="F305" s="109" t="s">
        <v>1348</v>
      </c>
      <c r="H305" s="110">
        <v>1</v>
      </c>
      <c r="I305" s="111"/>
      <c r="L305" s="107"/>
      <c r="M305" s="112"/>
      <c r="T305" s="113"/>
      <c r="AT305" s="108" t="s">
        <v>182</v>
      </c>
      <c r="AU305" s="108" t="s">
        <v>85</v>
      </c>
      <c r="AV305" s="7" t="s">
        <v>85</v>
      </c>
      <c r="AW305" s="7" t="s">
        <v>32</v>
      </c>
      <c r="AX305" s="7" t="s">
        <v>75</v>
      </c>
      <c r="AY305" s="108" t="s">
        <v>172</v>
      </c>
    </row>
    <row r="306" spans="2:65" s="9" customFormat="1" x14ac:dyDescent="0.2">
      <c r="B306" s="122"/>
      <c r="D306" s="103" t="s">
        <v>182</v>
      </c>
      <c r="E306" s="123" t="s">
        <v>1</v>
      </c>
      <c r="F306" s="124" t="s">
        <v>203</v>
      </c>
      <c r="H306" s="125">
        <v>1</v>
      </c>
      <c r="I306" s="126"/>
      <c r="L306" s="122"/>
      <c r="M306" s="127"/>
      <c r="T306" s="128"/>
      <c r="AT306" s="123" t="s">
        <v>182</v>
      </c>
      <c r="AU306" s="123" t="s">
        <v>85</v>
      </c>
      <c r="AV306" s="9" t="s">
        <v>196</v>
      </c>
      <c r="AW306" s="9" t="s">
        <v>32</v>
      </c>
      <c r="AX306" s="9" t="s">
        <v>75</v>
      </c>
      <c r="AY306" s="123" t="s">
        <v>172</v>
      </c>
    </row>
    <row r="307" spans="2:65" s="8" customFormat="1" x14ac:dyDescent="0.2">
      <c r="B307" s="114"/>
      <c r="D307" s="103" t="s">
        <v>182</v>
      </c>
      <c r="E307" s="115" t="s">
        <v>1</v>
      </c>
      <c r="F307" s="116" t="s">
        <v>186</v>
      </c>
      <c r="H307" s="117">
        <v>339.85</v>
      </c>
      <c r="I307" s="118"/>
      <c r="L307" s="114"/>
      <c r="M307" s="119"/>
      <c r="T307" s="120"/>
      <c r="AT307" s="115" t="s">
        <v>182</v>
      </c>
      <c r="AU307" s="115" t="s">
        <v>85</v>
      </c>
      <c r="AV307" s="8" t="s">
        <v>178</v>
      </c>
      <c r="AW307" s="8" t="s">
        <v>32</v>
      </c>
      <c r="AX307" s="8" t="s">
        <v>83</v>
      </c>
      <c r="AY307" s="115" t="s">
        <v>172</v>
      </c>
    </row>
    <row r="308" spans="2:65" s="6" customFormat="1" ht="22.9" customHeight="1" x14ac:dyDescent="0.2">
      <c r="B308" s="76"/>
      <c r="D308" s="77" t="s">
        <v>74</v>
      </c>
      <c r="E308" s="86" t="s">
        <v>516</v>
      </c>
      <c r="F308" s="86" t="s">
        <v>517</v>
      </c>
      <c r="I308" s="79"/>
      <c r="J308" s="87">
        <f>BK308</f>
        <v>785.05000000000007</v>
      </c>
      <c r="L308" s="76"/>
      <c r="M308" s="81"/>
      <c r="P308" s="82">
        <f>SUM(P309:P319)</f>
        <v>0</v>
      </c>
      <c r="R308" s="82">
        <f>SUM(R309:R319)</f>
        <v>0</v>
      </c>
      <c r="T308" s="83">
        <f>SUM(T309:T319)</f>
        <v>0</v>
      </c>
      <c r="AR308" s="77" t="s">
        <v>83</v>
      </c>
      <c r="AT308" s="84" t="s">
        <v>74</v>
      </c>
      <c r="AU308" s="84" t="s">
        <v>83</v>
      </c>
      <c r="AY308" s="77" t="s">
        <v>172</v>
      </c>
      <c r="BK308" s="85">
        <f>SUM(BK309:BK319)</f>
        <v>785.05000000000007</v>
      </c>
    </row>
    <row r="309" spans="2:65" s="1" customFormat="1" ht="21.75" customHeight="1" x14ac:dyDescent="0.2">
      <c r="B309" s="21"/>
      <c r="C309" s="152" t="s">
        <v>398</v>
      </c>
      <c r="D309" s="152" t="s">
        <v>174</v>
      </c>
      <c r="E309" s="153" t="s">
        <v>661</v>
      </c>
      <c r="F309" s="154" t="s">
        <v>662</v>
      </c>
      <c r="G309" s="155" t="s">
        <v>295</v>
      </c>
      <c r="H309" s="156">
        <v>7.6470000000000002</v>
      </c>
      <c r="I309" s="246">
        <v>8.25</v>
      </c>
      <c r="J309" s="157">
        <f>ROUND(I309*H309,2)</f>
        <v>63.09</v>
      </c>
      <c r="K309" s="158"/>
      <c r="L309" s="21"/>
      <c r="M309" s="159" t="s">
        <v>1</v>
      </c>
      <c r="N309" s="98" t="s">
        <v>40</v>
      </c>
      <c r="P309" s="99">
        <f>O309*H309</f>
        <v>0</v>
      </c>
      <c r="Q309" s="99">
        <v>0</v>
      </c>
      <c r="R309" s="99">
        <f>Q309*H309</f>
        <v>0</v>
      </c>
      <c r="S309" s="99">
        <v>0</v>
      </c>
      <c r="T309" s="100">
        <f>S309*H309</f>
        <v>0</v>
      </c>
      <c r="AR309" s="101" t="s">
        <v>178</v>
      </c>
      <c r="AT309" s="101" t="s">
        <v>174</v>
      </c>
      <c r="AU309" s="101" t="s">
        <v>85</v>
      </c>
      <c r="AY309" s="10" t="s">
        <v>172</v>
      </c>
      <c r="BE309" s="102">
        <f>IF(N309="základní",J309,0)</f>
        <v>63.09</v>
      </c>
      <c r="BF309" s="102">
        <f>IF(N309="snížená",J309,0)</f>
        <v>0</v>
      </c>
      <c r="BG309" s="102">
        <f>IF(N309="zákl. přenesená",J309,0)</f>
        <v>0</v>
      </c>
      <c r="BH309" s="102">
        <f>IF(N309="sníž. přenesená",J309,0)</f>
        <v>0</v>
      </c>
      <c r="BI309" s="102">
        <f>IF(N309="nulová",J309,0)</f>
        <v>0</v>
      </c>
      <c r="BJ309" s="10" t="s">
        <v>83</v>
      </c>
      <c r="BK309" s="102">
        <f>ROUND(I309*H309,2)</f>
        <v>63.09</v>
      </c>
      <c r="BL309" s="10" t="s">
        <v>178</v>
      </c>
      <c r="BM309" s="101" t="s">
        <v>1349</v>
      </c>
    </row>
    <row r="310" spans="2:65" s="1" customFormat="1" ht="29.25" x14ac:dyDescent="0.2">
      <c r="B310" s="21"/>
      <c r="D310" s="103" t="s">
        <v>180</v>
      </c>
      <c r="F310" s="104" t="s">
        <v>1015</v>
      </c>
      <c r="I310" s="105"/>
      <c r="L310" s="21"/>
      <c r="M310" s="106"/>
      <c r="T310" s="33"/>
      <c r="AT310" s="10" t="s">
        <v>180</v>
      </c>
      <c r="AU310" s="10" t="s">
        <v>85</v>
      </c>
    </row>
    <row r="311" spans="2:65" s="1" customFormat="1" ht="24.2" customHeight="1" x14ac:dyDescent="0.2">
      <c r="B311" s="21"/>
      <c r="C311" s="152" t="s">
        <v>404</v>
      </c>
      <c r="D311" s="152" t="s">
        <v>174</v>
      </c>
      <c r="E311" s="153" t="s">
        <v>665</v>
      </c>
      <c r="F311" s="154" t="s">
        <v>1016</v>
      </c>
      <c r="G311" s="155" t="s">
        <v>295</v>
      </c>
      <c r="H311" s="156">
        <v>198.822</v>
      </c>
      <c r="I311" s="246">
        <v>0.19</v>
      </c>
      <c r="J311" s="157">
        <f>ROUND(I311*H311,2)</f>
        <v>37.78</v>
      </c>
      <c r="K311" s="158"/>
      <c r="L311" s="21"/>
      <c r="M311" s="159" t="s">
        <v>1</v>
      </c>
      <c r="N311" s="98" t="s">
        <v>40</v>
      </c>
      <c r="P311" s="99">
        <f>O311*H311</f>
        <v>0</v>
      </c>
      <c r="Q311" s="99">
        <v>0</v>
      </c>
      <c r="R311" s="99">
        <f>Q311*H311</f>
        <v>0</v>
      </c>
      <c r="S311" s="99">
        <v>0</v>
      </c>
      <c r="T311" s="100">
        <f>S311*H311</f>
        <v>0</v>
      </c>
      <c r="AR311" s="101" t="s">
        <v>178</v>
      </c>
      <c r="AT311" s="101" t="s">
        <v>174</v>
      </c>
      <c r="AU311" s="101" t="s">
        <v>85</v>
      </c>
      <c r="AY311" s="10" t="s">
        <v>172</v>
      </c>
      <c r="BE311" s="102">
        <f>IF(N311="základní",J311,0)</f>
        <v>37.78</v>
      </c>
      <c r="BF311" s="102">
        <f>IF(N311="snížená",J311,0)</f>
        <v>0</v>
      </c>
      <c r="BG311" s="102">
        <f>IF(N311="zákl. přenesená",J311,0)</f>
        <v>0</v>
      </c>
      <c r="BH311" s="102">
        <f>IF(N311="sníž. přenesená",J311,0)</f>
        <v>0</v>
      </c>
      <c r="BI311" s="102">
        <f>IF(N311="nulová",J311,0)</f>
        <v>0</v>
      </c>
      <c r="BJ311" s="10" t="s">
        <v>83</v>
      </c>
      <c r="BK311" s="102">
        <f>ROUND(I311*H311,2)</f>
        <v>37.78</v>
      </c>
      <c r="BL311" s="10" t="s">
        <v>178</v>
      </c>
      <c r="BM311" s="101" t="s">
        <v>1350</v>
      </c>
    </row>
    <row r="312" spans="2:65" s="1" customFormat="1" ht="29.25" x14ac:dyDescent="0.2">
      <c r="B312" s="21"/>
      <c r="D312" s="103" t="s">
        <v>180</v>
      </c>
      <c r="F312" s="104" t="s">
        <v>1018</v>
      </c>
      <c r="I312" s="105"/>
      <c r="L312" s="21"/>
      <c r="M312" s="106"/>
      <c r="T312" s="33"/>
      <c r="AT312" s="10" t="s">
        <v>180</v>
      </c>
      <c r="AU312" s="10" t="s">
        <v>85</v>
      </c>
    </row>
    <row r="313" spans="2:65" s="7" customFormat="1" x14ac:dyDescent="0.2">
      <c r="B313" s="107"/>
      <c r="D313" s="103" t="s">
        <v>182</v>
      </c>
      <c r="F313" s="109" t="s">
        <v>1351</v>
      </c>
      <c r="H313" s="110">
        <v>198.822</v>
      </c>
      <c r="I313" s="111"/>
      <c r="L313" s="107"/>
      <c r="M313" s="112"/>
      <c r="T313" s="113"/>
      <c r="AT313" s="108" t="s">
        <v>182</v>
      </c>
      <c r="AU313" s="108" t="s">
        <v>85</v>
      </c>
      <c r="AV313" s="7" t="s">
        <v>85</v>
      </c>
      <c r="AW313" s="7" t="s">
        <v>3</v>
      </c>
      <c r="AX313" s="7" t="s">
        <v>83</v>
      </c>
      <c r="AY313" s="108" t="s">
        <v>172</v>
      </c>
    </row>
    <row r="314" spans="2:65" s="1" customFormat="1" ht="44.25" customHeight="1" x14ac:dyDescent="0.2">
      <c r="B314" s="21"/>
      <c r="C314" s="152" t="s">
        <v>409</v>
      </c>
      <c r="D314" s="152" t="s">
        <v>174</v>
      </c>
      <c r="E314" s="153" t="s">
        <v>520</v>
      </c>
      <c r="F314" s="154" t="s">
        <v>521</v>
      </c>
      <c r="G314" s="155" t="s">
        <v>295</v>
      </c>
      <c r="H314" s="156">
        <v>704.49800000000005</v>
      </c>
      <c r="I314" s="246">
        <v>0.97</v>
      </c>
      <c r="J314" s="157">
        <f>ROUND(I314*H314,2)</f>
        <v>683.36</v>
      </c>
      <c r="K314" s="158"/>
      <c r="L314" s="21"/>
      <c r="M314" s="159" t="s">
        <v>1</v>
      </c>
      <c r="N314" s="98" t="s">
        <v>40</v>
      </c>
      <c r="P314" s="99">
        <f>O314*H314</f>
        <v>0</v>
      </c>
      <c r="Q314" s="99">
        <v>0</v>
      </c>
      <c r="R314" s="99">
        <f>Q314*H314</f>
        <v>0</v>
      </c>
      <c r="S314" s="99">
        <v>0</v>
      </c>
      <c r="T314" s="100">
        <f>S314*H314</f>
        <v>0</v>
      </c>
      <c r="AR314" s="101" t="s">
        <v>178</v>
      </c>
      <c r="AT314" s="101" t="s">
        <v>174</v>
      </c>
      <c r="AU314" s="101" t="s">
        <v>85</v>
      </c>
      <c r="AY314" s="10" t="s">
        <v>172</v>
      </c>
      <c r="BE314" s="102">
        <f>IF(N314="základní",J314,0)</f>
        <v>683.36</v>
      </c>
      <c r="BF314" s="102">
        <f>IF(N314="snížená",J314,0)</f>
        <v>0</v>
      </c>
      <c r="BG314" s="102">
        <f>IF(N314="zákl. přenesená",J314,0)</f>
        <v>0</v>
      </c>
      <c r="BH314" s="102">
        <f>IF(N314="sníž. přenesená",J314,0)</f>
        <v>0</v>
      </c>
      <c r="BI314" s="102">
        <f>IF(N314="nulová",J314,0)</f>
        <v>0</v>
      </c>
      <c r="BJ314" s="10" t="s">
        <v>83</v>
      </c>
      <c r="BK314" s="102">
        <f>ROUND(I314*H314,2)</f>
        <v>683.36</v>
      </c>
      <c r="BL314" s="10" t="s">
        <v>178</v>
      </c>
      <c r="BM314" s="101" t="s">
        <v>1352</v>
      </c>
    </row>
    <row r="315" spans="2:65" s="1" customFormat="1" ht="29.25" x14ac:dyDescent="0.2">
      <c r="B315" s="21"/>
      <c r="D315" s="103" t="s">
        <v>180</v>
      </c>
      <c r="F315" s="104" t="s">
        <v>521</v>
      </c>
      <c r="I315" s="105"/>
      <c r="L315" s="21"/>
      <c r="M315" s="106"/>
      <c r="T315" s="33"/>
      <c r="AT315" s="10" t="s">
        <v>180</v>
      </c>
      <c r="AU315" s="10" t="s">
        <v>85</v>
      </c>
    </row>
    <row r="316" spans="2:65" s="160" customFormat="1" x14ac:dyDescent="0.2">
      <c r="B316" s="161"/>
      <c r="D316" s="103" t="s">
        <v>182</v>
      </c>
      <c r="E316" s="162" t="s">
        <v>1</v>
      </c>
      <c r="F316" s="163" t="s">
        <v>523</v>
      </c>
      <c r="H316" s="162" t="s">
        <v>1</v>
      </c>
      <c r="I316" s="121"/>
      <c r="L316" s="161"/>
      <c r="M316" s="164"/>
      <c r="T316" s="165"/>
      <c r="AT316" s="162" t="s">
        <v>182</v>
      </c>
      <c r="AU316" s="162" t="s">
        <v>85</v>
      </c>
      <c r="AV316" s="160" t="s">
        <v>83</v>
      </c>
      <c r="AW316" s="160" t="s">
        <v>32</v>
      </c>
      <c r="AX316" s="160" t="s">
        <v>75</v>
      </c>
      <c r="AY316" s="162" t="s">
        <v>172</v>
      </c>
    </row>
    <row r="317" spans="2:65" s="7" customFormat="1" x14ac:dyDescent="0.2">
      <c r="B317" s="107"/>
      <c r="D317" s="103" t="s">
        <v>182</v>
      </c>
      <c r="E317" s="108" t="s">
        <v>1</v>
      </c>
      <c r="F317" s="109" t="s">
        <v>1469</v>
      </c>
      <c r="H317" s="110">
        <v>704.49800000000005</v>
      </c>
      <c r="I317" s="111"/>
      <c r="L317" s="107"/>
      <c r="M317" s="112"/>
      <c r="T317" s="113"/>
      <c r="AT317" s="108" t="s">
        <v>182</v>
      </c>
      <c r="AU317" s="108" t="s">
        <v>85</v>
      </c>
      <c r="AV317" s="7" t="s">
        <v>85</v>
      </c>
      <c r="AW317" s="7" t="s">
        <v>32</v>
      </c>
      <c r="AX317" s="7" t="s">
        <v>83</v>
      </c>
      <c r="AY317" s="108" t="s">
        <v>172</v>
      </c>
    </row>
    <row r="318" spans="2:65" s="1" customFormat="1" ht="44.25" customHeight="1" x14ac:dyDescent="0.2">
      <c r="B318" s="21"/>
      <c r="C318" s="152" t="s">
        <v>414</v>
      </c>
      <c r="D318" s="152" t="s">
        <v>174</v>
      </c>
      <c r="E318" s="153" t="s">
        <v>1022</v>
      </c>
      <c r="F318" s="154" t="s">
        <v>1023</v>
      </c>
      <c r="G318" s="155" t="s">
        <v>295</v>
      </c>
      <c r="H318" s="156">
        <v>0.85</v>
      </c>
      <c r="I318" s="246">
        <v>0.97</v>
      </c>
      <c r="J318" s="157">
        <f>ROUND(I318*H318,2)</f>
        <v>0.82</v>
      </c>
      <c r="K318" s="158"/>
      <c r="L318" s="21"/>
      <c r="M318" s="159" t="s">
        <v>1</v>
      </c>
      <c r="N318" s="98" t="s">
        <v>40</v>
      </c>
      <c r="P318" s="99">
        <f>O318*H318</f>
        <v>0</v>
      </c>
      <c r="Q318" s="99">
        <v>0</v>
      </c>
      <c r="R318" s="99">
        <f>Q318*H318</f>
        <v>0</v>
      </c>
      <c r="S318" s="99">
        <v>0</v>
      </c>
      <c r="T318" s="100">
        <f>S318*H318</f>
        <v>0</v>
      </c>
      <c r="AR318" s="101" t="s">
        <v>178</v>
      </c>
      <c r="AT318" s="101" t="s">
        <v>174</v>
      </c>
      <c r="AU318" s="101" t="s">
        <v>85</v>
      </c>
      <c r="AY318" s="10" t="s">
        <v>172</v>
      </c>
      <c r="BE318" s="102">
        <f>IF(N318="základní",J318,0)</f>
        <v>0.82</v>
      </c>
      <c r="BF318" s="102">
        <f>IF(N318="snížená",J318,0)</f>
        <v>0</v>
      </c>
      <c r="BG318" s="102">
        <f>IF(N318="zákl. přenesená",J318,0)</f>
        <v>0</v>
      </c>
      <c r="BH318" s="102">
        <f>IF(N318="sníž. přenesená",J318,0)</f>
        <v>0</v>
      </c>
      <c r="BI318" s="102">
        <f>IF(N318="nulová",J318,0)</f>
        <v>0</v>
      </c>
      <c r="BJ318" s="10" t="s">
        <v>83</v>
      </c>
      <c r="BK318" s="102">
        <f>ROUND(I318*H318,2)</f>
        <v>0.82</v>
      </c>
      <c r="BL318" s="10" t="s">
        <v>178</v>
      </c>
      <c r="BM318" s="101" t="s">
        <v>1353</v>
      </c>
    </row>
    <row r="319" spans="2:65" s="1" customFormat="1" ht="29.25" x14ac:dyDescent="0.2">
      <c r="B319" s="21"/>
      <c r="D319" s="103" t="s">
        <v>180</v>
      </c>
      <c r="F319" s="104" t="s">
        <v>1023</v>
      </c>
      <c r="I319" s="105"/>
      <c r="L319" s="21"/>
      <c r="M319" s="106"/>
      <c r="T319" s="33"/>
      <c r="AT319" s="10" t="s">
        <v>180</v>
      </c>
      <c r="AU319" s="10" t="s">
        <v>85</v>
      </c>
    </row>
    <row r="320" spans="2:65" s="6" customFormat="1" ht="22.9" customHeight="1" x14ac:dyDescent="0.2">
      <c r="B320" s="76"/>
      <c r="D320" s="77" t="s">
        <v>74</v>
      </c>
      <c r="E320" s="86" t="s">
        <v>525</v>
      </c>
      <c r="F320" s="86" t="s">
        <v>526</v>
      </c>
      <c r="I320" s="79"/>
      <c r="J320" s="87">
        <f>BK320</f>
        <v>2978.4</v>
      </c>
      <c r="L320" s="76"/>
      <c r="M320" s="81"/>
      <c r="P320" s="82">
        <f>SUM(P321:P324)</f>
        <v>0</v>
      </c>
      <c r="R320" s="82">
        <f>SUM(R321:R324)</f>
        <v>0</v>
      </c>
      <c r="T320" s="83">
        <f>SUM(T321:T324)</f>
        <v>0</v>
      </c>
      <c r="AR320" s="77" t="s">
        <v>83</v>
      </c>
      <c r="AT320" s="84" t="s">
        <v>74</v>
      </c>
      <c r="AU320" s="84" t="s">
        <v>83</v>
      </c>
      <c r="AY320" s="77" t="s">
        <v>172</v>
      </c>
      <c r="BK320" s="85">
        <f>SUM(BK321:BK324)</f>
        <v>2978.4</v>
      </c>
    </row>
    <row r="321" spans="2:65" s="1" customFormat="1" ht="24.2" customHeight="1" x14ac:dyDescent="0.2">
      <c r="B321" s="21"/>
      <c r="C321" s="152" t="s">
        <v>420</v>
      </c>
      <c r="D321" s="152" t="s">
        <v>174</v>
      </c>
      <c r="E321" s="153" t="s">
        <v>528</v>
      </c>
      <c r="F321" s="154" t="s">
        <v>529</v>
      </c>
      <c r="G321" s="155" t="s">
        <v>295</v>
      </c>
      <c r="H321" s="156">
        <v>3039.1909999999998</v>
      </c>
      <c r="I321" s="249">
        <v>0.49</v>
      </c>
      <c r="J321" s="157">
        <f>ROUND(I321*H321,2)</f>
        <v>1489.2</v>
      </c>
      <c r="K321" s="158"/>
      <c r="L321" s="21"/>
      <c r="M321" s="159" t="s">
        <v>1</v>
      </c>
      <c r="N321" s="98" t="s">
        <v>40</v>
      </c>
      <c r="P321" s="99">
        <f>O321*H321</f>
        <v>0</v>
      </c>
      <c r="Q321" s="99">
        <v>0</v>
      </c>
      <c r="R321" s="99">
        <f>Q321*H321</f>
        <v>0</v>
      </c>
      <c r="S321" s="99">
        <v>0</v>
      </c>
      <c r="T321" s="100">
        <f>S321*H321</f>
        <v>0</v>
      </c>
      <c r="AR321" s="101" t="s">
        <v>178</v>
      </c>
      <c r="AT321" s="101" t="s">
        <v>174</v>
      </c>
      <c r="AU321" s="101" t="s">
        <v>85</v>
      </c>
      <c r="AY321" s="10" t="s">
        <v>172</v>
      </c>
      <c r="BE321" s="102">
        <f>IF(N321="základní",J321,0)</f>
        <v>1489.2</v>
      </c>
      <c r="BF321" s="102">
        <f>IF(N321="snížená",J321,0)</f>
        <v>0</v>
      </c>
      <c r="BG321" s="102">
        <f>IF(N321="zákl. přenesená",J321,0)</f>
        <v>0</v>
      </c>
      <c r="BH321" s="102">
        <f>IF(N321="sníž. přenesená",J321,0)</f>
        <v>0</v>
      </c>
      <c r="BI321" s="102">
        <f>IF(N321="nulová",J321,0)</f>
        <v>0</v>
      </c>
      <c r="BJ321" s="10" t="s">
        <v>83</v>
      </c>
      <c r="BK321" s="102">
        <f>ROUND(I321*H321,2)</f>
        <v>1489.2</v>
      </c>
      <c r="BL321" s="10" t="s">
        <v>178</v>
      </c>
      <c r="BM321" s="101" t="s">
        <v>1354</v>
      </c>
    </row>
    <row r="322" spans="2:65" s="1" customFormat="1" ht="19.5" x14ac:dyDescent="0.2">
      <c r="B322" s="21"/>
      <c r="D322" s="103" t="s">
        <v>180</v>
      </c>
      <c r="F322" s="104" t="s">
        <v>531</v>
      </c>
      <c r="I322" s="105"/>
      <c r="L322" s="21"/>
      <c r="M322" s="106"/>
      <c r="T322" s="33"/>
      <c r="AT322" s="10" t="s">
        <v>180</v>
      </c>
      <c r="AU322" s="10" t="s">
        <v>85</v>
      </c>
    </row>
    <row r="323" spans="2:65" s="1" customFormat="1" ht="24.2" customHeight="1" x14ac:dyDescent="0.2">
      <c r="B323" s="21"/>
      <c r="C323" s="152" t="s">
        <v>427</v>
      </c>
      <c r="D323" s="152" t="s">
        <v>174</v>
      </c>
      <c r="E323" s="153" t="s">
        <v>533</v>
      </c>
      <c r="F323" s="154" t="s">
        <v>534</v>
      </c>
      <c r="G323" s="155" t="s">
        <v>295</v>
      </c>
      <c r="H323" s="156">
        <v>3039.1909999999998</v>
      </c>
      <c r="I323" s="249">
        <v>0.49</v>
      </c>
      <c r="J323" s="157">
        <f>ROUND(I323*H323,2)</f>
        <v>1489.2</v>
      </c>
      <c r="K323" s="158"/>
      <c r="L323" s="21"/>
      <c r="M323" s="159" t="s">
        <v>1</v>
      </c>
      <c r="N323" s="98" t="s">
        <v>40</v>
      </c>
      <c r="P323" s="99">
        <f>O323*H323</f>
        <v>0</v>
      </c>
      <c r="Q323" s="99">
        <v>0</v>
      </c>
      <c r="R323" s="99">
        <f>Q323*H323</f>
        <v>0</v>
      </c>
      <c r="S323" s="99">
        <v>0</v>
      </c>
      <c r="T323" s="100">
        <f>S323*H323</f>
        <v>0</v>
      </c>
      <c r="AR323" s="101" t="s">
        <v>178</v>
      </c>
      <c r="AT323" s="101" t="s">
        <v>174</v>
      </c>
      <c r="AU323" s="101" t="s">
        <v>85</v>
      </c>
      <c r="AY323" s="10" t="s">
        <v>172</v>
      </c>
      <c r="BE323" s="102">
        <f>IF(N323="základní",J323,0)</f>
        <v>1489.2</v>
      </c>
      <c r="BF323" s="102">
        <f>IF(N323="snížená",J323,0)</f>
        <v>0</v>
      </c>
      <c r="BG323" s="102">
        <f>IF(N323="zákl. přenesená",J323,0)</f>
        <v>0</v>
      </c>
      <c r="BH323" s="102">
        <f>IF(N323="sníž. přenesená",J323,0)</f>
        <v>0</v>
      </c>
      <c r="BI323" s="102">
        <f>IF(N323="nulová",J323,0)</f>
        <v>0</v>
      </c>
      <c r="BJ323" s="10" t="s">
        <v>83</v>
      </c>
      <c r="BK323" s="102">
        <f>ROUND(I323*H323,2)</f>
        <v>1489.2</v>
      </c>
      <c r="BL323" s="10" t="s">
        <v>178</v>
      </c>
      <c r="BM323" s="101" t="s">
        <v>1355</v>
      </c>
    </row>
    <row r="324" spans="2:65" s="1" customFormat="1" ht="29.25" x14ac:dyDescent="0.2">
      <c r="B324" s="21"/>
      <c r="D324" s="103" t="s">
        <v>180</v>
      </c>
      <c r="F324" s="104" t="s">
        <v>536</v>
      </c>
      <c r="I324" s="105"/>
      <c r="L324" s="21"/>
      <c r="M324" s="106"/>
      <c r="T324" s="33"/>
      <c r="AT324" s="10" t="s">
        <v>180</v>
      </c>
      <c r="AU324" s="10" t="s">
        <v>85</v>
      </c>
    </row>
    <row r="325" spans="2:65" s="6" customFormat="1" ht="25.9" customHeight="1" x14ac:dyDescent="0.2">
      <c r="B325" s="76"/>
      <c r="D325" s="77" t="s">
        <v>74</v>
      </c>
      <c r="E325" s="78" t="s">
        <v>537</v>
      </c>
      <c r="F325" s="78" t="s">
        <v>538</v>
      </c>
      <c r="I325" s="79"/>
      <c r="J325" s="80">
        <f>BK325</f>
        <v>9052.4500000000007</v>
      </c>
      <c r="L325" s="76"/>
      <c r="M325" s="81"/>
      <c r="P325" s="82">
        <f>P326</f>
        <v>0</v>
      </c>
      <c r="R325" s="82">
        <f>R326</f>
        <v>0</v>
      </c>
      <c r="T325" s="83">
        <f>T326</f>
        <v>0</v>
      </c>
      <c r="AR325" s="77" t="s">
        <v>85</v>
      </c>
      <c r="AT325" s="84" t="s">
        <v>74</v>
      </c>
      <c r="AU325" s="84" t="s">
        <v>75</v>
      </c>
      <c r="AY325" s="77" t="s">
        <v>172</v>
      </c>
      <c r="BK325" s="85">
        <f>BK326</f>
        <v>9052.4500000000007</v>
      </c>
    </row>
    <row r="326" spans="2:65" s="6" customFormat="1" ht="22.9" customHeight="1" x14ac:dyDescent="0.2">
      <c r="B326" s="76"/>
      <c r="D326" s="77" t="s">
        <v>74</v>
      </c>
      <c r="E326" s="86" t="s">
        <v>539</v>
      </c>
      <c r="F326" s="86" t="s">
        <v>540</v>
      </c>
      <c r="I326" s="79"/>
      <c r="J326" s="87">
        <f>BK326</f>
        <v>9052.4500000000007</v>
      </c>
      <c r="L326" s="76"/>
      <c r="M326" s="81"/>
      <c r="P326" s="82">
        <f>SUM(P327:P332)</f>
        <v>0</v>
      </c>
      <c r="R326" s="82">
        <f>SUM(R327:R332)</f>
        <v>0</v>
      </c>
      <c r="T326" s="83">
        <f>SUM(T327:T332)</f>
        <v>0</v>
      </c>
      <c r="AR326" s="77" t="s">
        <v>85</v>
      </c>
      <c r="AT326" s="84" t="s">
        <v>74</v>
      </c>
      <c r="AU326" s="84" t="s">
        <v>83</v>
      </c>
      <c r="AY326" s="77" t="s">
        <v>172</v>
      </c>
      <c r="BK326" s="85">
        <f>SUM(BK327:BK332)</f>
        <v>9052.4500000000007</v>
      </c>
    </row>
    <row r="327" spans="2:65" s="1" customFormat="1" ht="24.2" customHeight="1" x14ac:dyDescent="0.2">
      <c r="B327" s="21"/>
      <c r="C327" s="152" t="s">
        <v>439</v>
      </c>
      <c r="D327" s="152" t="s">
        <v>174</v>
      </c>
      <c r="E327" s="153" t="s">
        <v>542</v>
      </c>
      <c r="F327" s="154" t="s">
        <v>543</v>
      </c>
      <c r="G327" s="155" t="s">
        <v>269</v>
      </c>
      <c r="H327" s="156">
        <v>27.5</v>
      </c>
      <c r="I327" s="246">
        <v>329.18</v>
      </c>
      <c r="J327" s="157">
        <f>ROUND(I327*H327,2)</f>
        <v>9052.4500000000007</v>
      </c>
      <c r="K327" s="158"/>
      <c r="L327" s="21"/>
      <c r="M327" s="159" t="s">
        <v>1</v>
      </c>
      <c r="N327" s="98" t="s">
        <v>40</v>
      </c>
      <c r="P327" s="99">
        <f>O327*H327</f>
        <v>0</v>
      </c>
      <c r="Q327" s="99">
        <v>0</v>
      </c>
      <c r="R327" s="99">
        <f>Q327*H327</f>
        <v>0</v>
      </c>
      <c r="S327" s="99">
        <v>0</v>
      </c>
      <c r="T327" s="100">
        <f>S327*H327</f>
        <v>0</v>
      </c>
      <c r="AR327" s="101" t="s">
        <v>281</v>
      </c>
      <c r="AT327" s="101" t="s">
        <v>174</v>
      </c>
      <c r="AU327" s="101" t="s">
        <v>85</v>
      </c>
      <c r="AY327" s="10" t="s">
        <v>172</v>
      </c>
      <c r="BE327" s="102">
        <f>IF(N327="základní",J327,0)</f>
        <v>9052.4500000000007</v>
      </c>
      <c r="BF327" s="102">
        <f>IF(N327="snížená",J327,0)</f>
        <v>0</v>
      </c>
      <c r="BG327" s="102">
        <f>IF(N327="zákl. přenesená",J327,0)</f>
        <v>0</v>
      </c>
      <c r="BH327" s="102">
        <f>IF(N327="sníž. přenesená",J327,0)</f>
        <v>0</v>
      </c>
      <c r="BI327" s="102">
        <f>IF(N327="nulová",J327,0)</f>
        <v>0</v>
      </c>
      <c r="BJ327" s="10" t="s">
        <v>83</v>
      </c>
      <c r="BK327" s="102">
        <f>ROUND(I327*H327,2)</f>
        <v>9052.4500000000007</v>
      </c>
      <c r="BL327" s="10" t="s">
        <v>281</v>
      </c>
      <c r="BM327" s="101" t="s">
        <v>1356</v>
      </c>
    </row>
    <row r="328" spans="2:65" s="1" customFormat="1" ht="19.5" x14ac:dyDescent="0.2">
      <c r="B328" s="21"/>
      <c r="D328" s="103" t="s">
        <v>180</v>
      </c>
      <c r="F328" s="104" t="s">
        <v>545</v>
      </c>
      <c r="I328" s="105"/>
      <c r="L328" s="21"/>
      <c r="M328" s="106"/>
      <c r="T328" s="33"/>
      <c r="AT328" s="10" t="s">
        <v>180</v>
      </c>
      <c r="AU328" s="10" t="s">
        <v>85</v>
      </c>
    </row>
    <row r="329" spans="2:65" s="7" customFormat="1" x14ac:dyDescent="0.2">
      <c r="B329" s="107"/>
      <c r="D329" s="103" t="s">
        <v>182</v>
      </c>
      <c r="E329" s="108" t="s">
        <v>1</v>
      </c>
      <c r="F329" s="109" t="s">
        <v>1357</v>
      </c>
      <c r="H329" s="110">
        <v>4</v>
      </c>
      <c r="I329" s="111"/>
      <c r="L329" s="107"/>
      <c r="M329" s="112"/>
      <c r="T329" s="113"/>
      <c r="AT329" s="108" t="s">
        <v>182</v>
      </c>
      <c r="AU329" s="108" t="s">
        <v>85</v>
      </c>
      <c r="AV329" s="7" t="s">
        <v>85</v>
      </c>
      <c r="AW329" s="7" t="s">
        <v>32</v>
      </c>
      <c r="AX329" s="7" t="s">
        <v>75</v>
      </c>
      <c r="AY329" s="108" t="s">
        <v>172</v>
      </c>
    </row>
    <row r="330" spans="2:65" s="7" customFormat="1" x14ac:dyDescent="0.2">
      <c r="B330" s="107"/>
      <c r="D330" s="103" t="s">
        <v>182</v>
      </c>
      <c r="E330" s="108" t="s">
        <v>1</v>
      </c>
      <c r="F330" s="109" t="s">
        <v>1358</v>
      </c>
      <c r="H330" s="110">
        <v>8</v>
      </c>
      <c r="I330" s="111"/>
      <c r="L330" s="107"/>
      <c r="M330" s="112"/>
      <c r="T330" s="113"/>
      <c r="AT330" s="108" t="s">
        <v>182</v>
      </c>
      <c r="AU330" s="108" t="s">
        <v>85</v>
      </c>
      <c r="AV330" s="7" t="s">
        <v>85</v>
      </c>
      <c r="AW330" s="7" t="s">
        <v>32</v>
      </c>
      <c r="AX330" s="7" t="s">
        <v>75</v>
      </c>
      <c r="AY330" s="108" t="s">
        <v>172</v>
      </c>
    </row>
    <row r="331" spans="2:65" s="7" customFormat="1" x14ac:dyDescent="0.2">
      <c r="B331" s="107"/>
      <c r="D331" s="103" t="s">
        <v>182</v>
      </c>
      <c r="E331" s="108" t="s">
        <v>1</v>
      </c>
      <c r="F331" s="109" t="s">
        <v>1359</v>
      </c>
      <c r="H331" s="110">
        <v>15.5</v>
      </c>
      <c r="I331" s="111"/>
      <c r="L331" s="107"/>
      <c r="M331" s="112"/>
      <c r="T331" s="113"/>
      <c r="AT331" s="108" t="s">
        <v>182</v>
      </c>
      <c r="AU331" s="108" t="s">
        <v>85</v>
      </c>
      <c r="AV331" s="7" t="s">
        <v>85</v>
      </c>
      <c r="AW331" s="7" t="s">
        <v>32</v>
      </c>
      <c r="AX331" s="7" t="s">
        <v>75</v>
      </c>
      <c r="AY331" s="108" t="s">
        <v>172</v>
      </c>
    </row>
    <row r="332" spans="2:65" s="8" customFormat="1" x14ac:dyDescent="0.2">
      <c r="B332" s="114"/>
      <c r="D332" s="103" t="s">
        <v>182</v>
      </c>
      <c r="E332" s="115" t="s">
        <v>1</v>
      </c>
      <c r="F332" s="116" t="s">
        <v>186</v>
      </c>
      <c r="H332" s="117">
        <v>27.5</v>
      </c>
      <c r="I332" s="118"/>
      <c r="L332" s="114"/>
      <c r="M332" s="175"/>
      <c r="N332" s="176"/>
      <c r="O332" s="176"/>
      <c r="P332" s="176"/>
      <c r="Q332" s="176"/>
      <c r="R332" s="176"/>
      <c r="S332" s="176"/>
      <c r="T332" s="177"/>
      <c r="AT332" s="115" t="s">
        <v>182</v>
      </c>
      <c r="AU332" s="115" t="s">
        <v>85</v>
      </c>
      <c r="AV332" s="8" t="s">
        <v>178</v>
      </c>
      <c r="AW332" s="8" t="s">
        <v>32</v>
      </c>
      <c r="AX332" s="8" t="s">
        <v>83</v>
      </c>
      <c r="AY332" s="115" t="s">
        <v>172</v>
      </c>
    </row>
    <row r="333" spans="2:65" s="1" customFormat="1" ht="6.95" customHeight="1" x14ac:dyDescent="0.2">
      <c r="B333" s="27"/>
      <c r="C333" s="28"/>
      <c r="D333" s="28"/>
      <c r="E333" s="28"/>
      <c r="F333" s="28"/>
      <c r="G333" s="28"/>
      <c r="H333" s="28"/>
      <c r="I333" s="188"/>
      <c r="J333" s="28"/>
      <c r="K333" s="28"/>
      <c r="L333" s="21"/>
    </row>
  </sheetData>
  <autoFilter ref="C124:K332" xr:uid="{00000000-0009-0000-0000-000009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42"/>
  <sheetViews>
    <sheetView showGridLines="0" workbookViewId="0">
      <selection activeCell="I126" sqref="I126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style="178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66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0" t="s">
        <v>118</v>
      </c>
      <c r="AZ2" s="41" t="s">
        <v>121</v>
      </c>
      <c r="BA2" s="41" t="s">
        <v>122</v>
      </c>
      <c r="BB2" s="41" t="s">
        <v>1</v>
      </c>
      <c r="BC2" s="41" t="s">
        <v>1360</v>
      </c>
      <c r="BD2" s="41" t="s">
        <v>85</v>
      </c>
    </row>
    <row r="3" spans="2:56" ht="6.95" customHeight="1" x14ac:dyDescent="0.2">
      <c r="B3" s="11"/>
      <c r="C3" s="12"/>
      <c r="D3" s="12"/>
      <c r="E3" s="12"/>
      <c r="F3" s="12"/>
      <c r="G3" s="12"/>
      <c r="H3" s="12"/>
      <c r="I3" s="179"/>
      <c r="J3" s="12"/>
      <c r="K3" s="12"/>
      <c r="L3" s="13"/>
      <c r="AT3" s="10" t="s">
        <v>85</v>
      </c>
      <c r="AZ3" s="41" t="s">
        <v>954</v>
      </c>
      <c r="BA3" s="41" t="s">
        <v>955</v>
      </c>
      <c r="BB3" s="41" t="s">
        <v>1</v>
      </c>
      <c r="BC3" s="41" t="s">
        <v>1361</v>
      </c>
      <c r="BD3" s="41" t="s">
        <v>85</v>
      </c>
    </row>
    <row r="4" spans="2:56" ht="24.95" customHeight="1" x14ac:dyDescent="0.2">
      <c r="B4" s="13"/>
      <c r="D4" s="14" t="s">
        <v>124</v>
      </c>
      <c r="L4" s="13"/>
      <c r="M4" s="42" t="s">
        <v>10</v>
      </c>
      <c r="AT4" s="10" t="s">
        <v>3</v>
      </c>
      <c r="AZ4" s="41" t="s">
        <v>125</v>
      </c>
      <c r="BA4" s="41" t="s">
        <v>125</v>
      </c>
      <c r="BB4" s="41" t="s">
        <v>1</v>
      </c>
      <c r="BC4" s="41" t="s">
        <v>1362</v>
      </c>
      <c r="BD4" s="41" t="s">
        <v>85</v>
      </c>
    </row>
    <row r="5" spans="2:56" ht="6.95" customHeight="1" x14ac:dyDescent="0.2">
      <c r="B5" s="13"/>
      <c r="L5" s="13"/>
      <c r="AZ5" s="41" t="s">
        <v>137</v>
      </c>
      <c r="BA5" s="41" t="s">
        <v>138</v>
      </c>
      <c r="BB5" s="41" t="s">
        <v>1</v>
      </c>
      <c r="BC5" s="41" t="s">
        <v>1363</v>
      </c>
      <c r="BD5" s="41" t="s">
        <v>85</v>
      </c>
    </row>
    <row r="6" spans="2:56" ht="12" customHeight="1" x14ac:dyDescent="0.2">
      <c r="B6" s="13"/>
      <c r="D6" s="18" t="s">
        <v>16</v>
      </c>
      <c r="L6" s="13"/>
    </row>
    <row r="7" spans="2:56" ht="16.5" customHeight="1" x14ac:dyDescent="0.2">
      <c r="B7" s="13"/>
      <c r="E7" s="298" t="str">
        <f>'Rekapitulace stavby'!K6</f>
        <v>Cyklistická komunikace Romže</v>
      </c>
      <c r="F7" s="299"/>
      <c r="G7" s="299"/>
      <c r="H7" s="299"/>
      <c r="L7" s="13"/>
    </row>
    <row r="8" spans="2:56" s="1" customFormat="1" ht="12" customHeight="1" x14ac:dyDescent="0.2">
      <c r="B8" s="21"/>
      <c r="D8" s="18" t="s">
        <v>136</v>
      </c>
      <c r="I8" s="105"/>
      <c r="L8" s="21"/>
    </row>
    <row r="9" spans="2:56" s="1" customFormat="1" ht="16.5" customHeight="1" x14ac:dyDescent="0.2">
      <c r="B9" s="21"/>
      <c r="E9" s="291" t="s">
        <v>1364</v>
      </c>
      <c r="F9" s="297"/>
      <c r="G9" s="297"/>
      <c r="H9" s="297"/>
      <c r="I9" s="105"/>
      <c r="L9" s="21"/>
    </row>
    <row r="10" spans="2:56" s="1" customFormat="1" x14ac:dyDescent="0.2">
      <c r="B10" s="21"/>
      <c r="I10" s="105"/>
      <c r="L10" s="21"/>
    </row>
    <row r="11" spans="2:56" s="1" customFormat="1" ht="12" customHeight="1" x14ac:dyDescent="0.2">
      <c r="B11" s="21"/>
      <c r="D11" s="18" t="s">
        <v>18</v>
      </c>
      <c r="F11" s="16" t="s">
        <v>1</v>
      </c>
      <c r="I11" s="180" t="s">
        <v>19</v>
      </c>
      <c r="J11" s="16" t="s">
        <v>1</v>
      </c>
      <c r="L11" s="21"/>
    </row>
    <row r="12" spans="2:56" s="1" customFormat="1" ht="12" customHeight="1" x14ac:dyDescent="0.2">
      <c r="B12" s="21"/>
      <c r="D12" s="18" t="s">
        <v>20</v>
      </c>
      <c r="F12" s="16" t="s">
        <v>21</v>
      </c>
      <c r="I12" s="180" t="s">
        <v>22</v>
      </c>
      <c r="J12" s="31" t="str">
        <f>'Rekapitulace stavby'!AN8</f>
        <v>7. 7. 2022</v>
      </c>
      <c r="L12" s="21"/>
    </row>
    <row r="13" spans="2:56" s="1" customFormat="1" ht="10.9" customHeight="1" x14ac:dyDescent="0.2">
      <c r="B13" s="21"/>
      <c r="I13" s="105"/>
      <c r="L13" s="21"/>
    </row>
    <row r="14" spans="2:56" s="1" customFormat="1" ht="12" customHeight="1" x14ac:dyDescent="0.2">
      <c r="B14" s="21"/>
      <c r="D14" s="18" t="s">
        <v>24</v>
      </c>
      <c r="I14" s="180" t="s">
        <v>25</v>
      </c>
      <c r="J14" s="16" t="s">
        <v>1</v>
      </c>
      <c r="L14" s="21"/>
    </row>
    <row r="15" spans="2:56" s="1" customFormat="1" ht="18" customHeight="1" x14ac:dyDescent="0.2">
      <c r="B15" s="21"/>
      <c r="E15" s="16" t="s">
        <v>26</v>
      </c>
      <c r="I15" s="180" t="s">
        <v>27</v>
      </c>
      <c r="J15" s="16" t="s">
        <v>1</v>
      </c>
      <c r="L15" s="21"/>
    </row>
    <row r="16" spans="2:56" s="1" customFormat="1" ht="6.95" customHeight="1" x14ac:dyDescent="0.2">
      <c r="B16" s="21"/>
      <c r="I16" s="105"/>
      <c r="L16" s="21"/>
    </row>
    <row r="17" spans="2:12" s="1" customFormat="1" ht="12" customHeight="1" x14ac:dyDescent="0.2">
      <c r="B17" s="21"/>
      <c r="D17" s="18" t="s">
        <v>28</v>
      </c>
      <c r="I17" s="180" t="s">
        <v>25</v>
      </c>
      <c r="J17" s="151" t="str">
        <f>'Rekapitulace stavby'!AN13</f>
        <v>Vyplň údaj</v>
      </c>
      <c r="L17" s="21"/>
    </row>
    <row r="18" spans="2:12" s="1" customFormat="1" ht="18" customHeight="1" x14ac:dyDescent="0.2">
      <c r="B18" s="21"/>
      <c r="E18" s="300" t="str">
        <f>'Rekapitulace stavby'!E14</f>
        <v>Vyplň údaj</v>
      </c>
      <c r="F18" s="283"/>
      <c r="G18" s="283"/>
      <c r="H18" s="283"/>
      <c r="I18" s="180" t="s">
        <v>27</v>
      </c>
      <c r="J18" s="151" t="str">
        <f>'Rekapitulace stavby'!AN14</f>
        <v>Vyplň údaj</v>
      </c>
      <c r="L18" s="21"/>
    </row>
    <row r="19" spans="2:12" s="1" customFormat="1" ht="6.95" customHeight="1" x14ac:dyDescent="0.2">
      <c r="B19" s="21"/>
      <c r="I19" s="105"/>
      <c r="L19" s="21"/>
    </row>
    <row r="20" spans="2:12" s="1" customFormat="1" ht="12" customHeight="1" x14ac:dyDescent="0.2">
      <c r="B20" s="21"/>
      <c r="D20" s="18" t="s">
        <v>30</v>
      </c>
      <c r="I20" s="180" t="s">
        <v>25</v>
      </c>
      <c r="J20" s="16" t="s">
        <v>1</v>
      </c>
      <c r="L20" s="21"/>
    </row>
    <row r="21" spans="2:12" s="1" customFormat="1" ht="18" customHeight="1" x14ac:dyDescent="0.2">
      <c r="B21" s="21"/>
      <c r="E21" s="16" t="s">
        <v>31</v>
      </c>
      <c r="I21" s="180" t="s">
        <v>27</v>
      </c>
      <c r="J21" s="16" t="s">
        <v>1</v>
      </c>
      <c r="L21" s="21"/>
    </row>
    <row r="22" spans="2:12" s="1" customFormat="1" ht="6.95" customHeight="1" x14ac:dyDescent="0.2">
      <c r="B22" s="21"/>
      <c r="I22" s="105"/>
      <c r="L22" s="21"/>
    </row>
    <row r="23" spans="2:12" s="1" customFormat="1" ht="12" customHeight="1" x14ac:dyDescent="0.2">
      <c r="B23" s="21"/>
      <c r="D23" s="18" t="s">
        <v>33</v>
      </c>
      <c r="I23" s="180" t="s">
        <v>25</v>
      </c>
      <c r="J23" s="16" t="str">
        <f>IF('Rekapitulace stavby'!AN19="","",'Rekapitulace stavby'!AN19)</f>
        <v/>
      </c>
      <c r="L23" s="21"/>
    </row>
    <row r="24" spans="2:12" s="1" customFormat="1" ht="18" customHeight="1" x14ac:dyDescent="0.2">
      <c r="B24" s="21"/>
      <c r="E24" s="16" t="str">
        <f>IF('Rekapitulace stavby'!E20="","",'Rekapitulace stavby'!E20)</f>
        <v xml:space="preserve"> </v>
      </c>
      <c r="I24" s="180" t="s">
        <v>27</v>
      </c>
      <c r="J24" s="16" t="str">
        <f>IF('Rekapitulace stavby'!AN20="","",'Rekapitulace stavby'!AN20)</f>
        <v/>
      </c>
      <c r="L24" s="21"/>
    </row>
    <row r="25" spans="2:12" s="1" customFormat="1" ht="6.95" customHeight="1" x14ac:dyDescent="0.2">
      <c r="B25" s="21"/>
      <c r="I25" s="105"/>
      <c r="L25" s="21"/>
    </row>
    <row r="26" spans="2:12" s="1" customFormat="1" ht="12" customHeight="1" x14ac:dyDescent="0.2">
      <c r="B26" s="21"/>
      <c r="D26" s="18" t="s">
        <v>34</v>
      </c>
      <c r="I26" s="105"/>
      <c r="L26" s="21"/>
    </row>
    <row r="27" spans="2:12" s="2" customFormat="1" ht="16.5" customHeight="1" x14ac:dyDescent="0.2">
      <c r="B27" s="43"/>
      <c r="E27" s="287" t="s">
        <v>1</v>
      </c>
      <c r="F27" s="287"/>
      <c r="G27" s="287"/>
      <c r="H27" s="287"/>
      <c r="I27" s="181"/>
      <c r="L27" s="43"/>
    </row>
    <row r="28" spans="2:12" s="1" customFormat="1" ht="6.95" customHeight="1" x14ac:dyDescent="0.2">
      <c r="B28" s="21"/>
      <c r="I28" s="105"/>
      <c r="L28" s="21"/>
    </row>
    <row r="29" spans="2:12" s="1" customFormat="1" ht="6.95" customHeight="1" x14ac:dyDescent="0.2">
      <c r="B29" s="21"/>
      <c r="D29" s="32"/>
      <c r="E29" s="32"/>
      <c r="F29" s="32"/>
      <c r="G29" s="32"/>
      <c r="H29" s="32"/>
      <c r="I29" s="182"/>
      <c r="J29" s="32"/>
      <c r="K29" s="32"/>
      <c r="L29" s="21"/>
    </row>
    <row r="30" spans="2:12" s="1" customFormat="1" ht="25.35" customHeight="1" x14ac:dyDescent="0.2">
      <c r="B30" s="21"/>
      <c r="D30" s="44" t="s">
        <v>35</v>
      </c>
      <c r="I30" s="105"/>
      <c r="J30" s="40">
        <f>ROUND(J123, 2)</f>
        <v>3535528.22</v>
      </c>
      <c r="L30" s="21"/>
    </row>
    <row r="31" spans="2:12" s="1" customFormat="1" ht="6.95" customHeight="1" x14ac:dyDescent="0.2">
      <c r="B31" s="21"/>
      <c r="D31" s="32"/>
      <c r="E31" s="32"/>
      <c r="F31" s="32"/>
      <c r="G31" s="32"/>
      <c r="H31" s="32"/>
      <c r="I31" s="182"/>
      <c r="J31" s="32"/>
      <c r="K31" s="32"/>
      <c r="L31" s="21"/>
    </row>
    <row r="32" spans="2:12" s="1" customFormat="1" ht="14.45" customHeight="1" x14ac:dyDescent="0.2">
      <c r="B32" s="21"/>
      <c r="F32" s="23" t="s">
        <v>37</v>
      </c>
      <c r="I32" s="183" t="s">
        <v>36</v>
      </c>
      <c r="J32" s="23" t="s">
        <v>38</v>
      </c>
      <c r="L32" s="21"/>
    </row>
    <row r="33" spans="2:12" s="1" customFormat="1" ht="14.45" customHeight="1" x14ac:dyDescent="0.2">
      <c r="B33" s="21"/>
      <c r="D33" s="45" t="s">
        <v>39</v>
      </c>
      <c r="E33" s="18" t="s">
        <v>40</v>
      </c>
      <c r="F33" s="46">
        <f>ROUND((SUM(BE123:BE241)),  2)</f>
        <v>3535528.22</v>
      </c>
      <c r="I33" s="184">
        <v>0.21</v>
      </c>
      <c r="J33" s="46">
        <f>ROUND(((SUM(BE123:BE241))*I33),  2)</f>
        <v>742460.93</v>
      </c>
      <c r="L33" s="21"/>
    </row>
    <row r="34" spans="2:12" s="1" customFormat="1" ht="14.45" customHeight="1" x14ac:dyDescent="0.2">
      <c r="B34" s="21"/>
      <c r="E34" s="18" t="s">
        <v>41</v>
      </c>
      <c r="F34" s="46">
        <f>ROUND((SUM(BF123:BF241)),  2)</f>
        <v>0</v>
      </c>
      <c r="I34" s="184">
        <v>0.15</v>
      </c>
      <c r="J34" s="46">
        <f>ROUND(((SUM(BF123:BF241))*I34),  2)</f>
        <v>0</v>
      </c>
      <c r="L34" s="21"/>
    </row>
    <row r="35" spans="2:12" s="1" customFormat="1" ht="14.45" hidden="1" customHeight="1" x14ac:dyDescent="0.2">
      <c r="B35" s="21"/>
      <c r="E35" s="18" t="s">
        <v>42</v>
      </c>
      <c r="F35" s="46">
        <f>ROUND((SUM(BG123:BG241)),  2)</f>
        <v>0</v>
      </c>
      <c r="I35" s="184">
        <v>0.21</v>
      </c>
      <c r="J35" s="46">
        <f>0</f>
        <v>0</v>
      </c>
      <c r="L35" s="21"/>
    </row>
    <row r="36" spans="2:12" s="1" customFormat="1" ht="14.45" hidden="1" customHeight="1" x14ac:dyDescent="0.2">
      <c r="B36" s="21"/>
      <c r="E36" s="18" t="s">
        <v>43</v>
      </c>
      <c r="F36" s="46">
        <f>ROUND((SUM(BH123:BH241)),  2)</f>
        <v>0</v>
      </c>
      <c r="I36" s="184">
        <v>0.15</v>
      </c>
      <c r="J36" s="46">
        <f>0</f>
        <v>0</v>
      </c>
      <c r="L36" s="21"/>
    </row>
    <row r="37" spans="2:12" s="1" customFormat="1" ht="14.45" hidden="1" customHeight="1" x14ac:dyDescent="0.2">
      <c r="B37" s="21"/>
      <c r="E37" s="18" t="s">
        <v>44</v>
      </c>
      <c r="F37" s="46">
        <f>ROUND((SUM(BI123:BI241)),  2)</f>
        <v>0</v>
      </c>
      <c r="I37" s="184">
        <v>0</v>
      </c>
      <c r="J37" s="46">
        <f>0</f>
        <v>0</v>
      </c>
      <c r="L37" s="21"/>
    </row>
    <row r="38" spans="2:12" s="1" customFormat="1" ht="6.95" customHeight="1" x14ac:dyDescent="0.2">
      <c r="B38" s="21"/>
      <c r="I38" s="105"/>
      <c r="L38" s="21"/>
    </row>
    <row r="39" spans="2:12" s="1" customFormat="1" ht="25.35" customHeight="1" x14ac:dyDescent="0.2">
      <c r="B39" s="21"/>
      <c r="C39" s="48"/>
      <c r="D39" s="49" t="s">
        <v>45</v>
      </c>
      <c r="E39" s="34"/>
      <c r="F39" s="34"/>
      <c r="G39" s="50" t="s">
        <v>46</v>
      </c>
      <c r="H39" s="51" t="s">
        <v>47</v>
      </c>
      <c r="I39" s="185"/>
      <c r="J39" s="52">
        <f>SUM(J30:J37)</f>
        <v>4277989.1500000004</v>
      </c>
      <c r="K39" s="53"/>
      <c r="L39" s="21"/>
    </row>
    <row r="40" spans="2:12" s="1" customFormat="1" ht="14.45" customHeight="1" x14ac:dyDescent="0.2">
      <c r="B40" s="21"/>
      <c r="I40" s="105"/>
      <c r="L40" s="21"/>
    </row>
    <row r="41" spans="2:12" ht="14.45" customHeight="1" x14ac:dyDescent="0.2">
      <c r="B41" s="13"/>
      <c r="L41" s="13"/>
    </row>
    <row r="42" spans="2:12" ht="14.45" customHeight="1" x14ac:dyDescent="0.2">
      <c r="B42" s="13"/>
      <c r="L42" s="13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21"/>
      <c r="D50" s="24" t="s">
        <v>48</v>
      </c>
      <c r="E50" s="25"/>
      <c r="F50" s="25"/>
      <c r="G50" s="24" t="s">
        <v>49</v>
      </c>
      <c r="H50" s="25"/>
      <c r="I50" s="186"/>
      <c r="J50" s="25"/>
      <c r="K50" s="25"/>
      <c r="L50" s="21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21"/>
      <c r="D61" s="26" t="s">
        <v>50</v>
      </c>
      <c r="E61" s="22"/>
      <c r="F61" s="54" t="s">
        <v>51</v>
      </c>
      <c r="G61" s="26" t="s">
        <v>50</v>
      </c>
      <c r="H61" s="22"/>
      <c r="I61" s="187"/>
      <c r="J61" s="55" t="s">
        <v>51</v>
      </c>
      <c r="K61" s="22"/>
      <c r="L61" s="21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21"/>
      <c r="D65" s="24" t="s">
        <v>52</v>
      </c>
      <c r="E65" s="25"/>
      <c r="F65" s="25"/>
      <c r="G65" s="24" t="s">
        <v>53</v>
      </c>
      <c r="H65" s="25"/>
      <c r="I65" s="186"/>
      <c r="J65" s="25"/>
      <c r="K65" s="25"/>
      <c r="L65" s="21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21"/>
      <c r="D76" s="26" t="s">
        <v>50</v>
      </c>
      <c r="E76" s="22"/>
      <c r="F76" s="54" t="s">
        <v>51</v>
      </c>
      <c r="G76" s="26" t="s">
        <v>50</v>
      </c>
      <c r="H76" s="22"/>
      <c r="I76" s="187"/>
      <c r="J76" s="55" t="s">
        <v>51</v>
      </c>
      <c r="K76" s="22"/>
      <c r="L76" s="21"/>
    </row>
    <row r="77" spans="2:12" s="1" customFormat="1" ht="14.45" customHeight="1" x14ac:dyDescent="0.2">
      <c r="B77" s="27"/>
      <c r="C77" s="28"/>
      <c r="D77" s="28"/>
      <c r="E77" s="28"/>
      <c r="F77" s="28"/>
      <c r="G77" s="28"/>
      <c r="H77" s="28"/>
      <c r="I77" s="188"/>
      <c r="J77" s="28"/>
      <c r="K77" s="28"/>
      <c r="L77" s="21"/>
    </row>
    <row r="81" spans="2:47" s="1" customFormat="1" ht="6.95" customHeight="1" x14ac:dyDescent="0.2">
      <c r="B81" s="29"/>
      <c r="C81" s="30"/>
      <c r="D81" s="30"/>
      <c r="E81" s="30"/>
      <c r="F81" s="30"/>
      <c r="G81" s="30"/>
      <c r="H81" s="30"/>
      <c r="I81" s="189"/>
      <c r="J81" s="30"/>
      <c r="K81" s="30"/>
      <c r="L81" s="21"/>
    </row>
    <row r="82" spans="2:47" s="1" customFormat="1" ht="24.95" customHeight="1" x14ac:dyDescent="0.2">
      <c r="B82" s="21"/>
      <c r="C82" s="14" t="s">
        <v>141</v>
      </c>
      <c r="I82" s="105"/>
      <c r="L82" s="21"/>
    </row>
    <row r="83" spans="2:47" s="1" customFormat="1" ht="6.95" customHeight="1" x14ac:dyDescent="0.2">
      <c r="B83" s="21"/>
      <c r="I83" s="105"/>
      <c r="L83" s="21"/>
    </row>
    <row r="84" spans="2:47" s="1" customFormat="1" ht="12" customHeight="1" x14ac:dyDescent="0.2">
      <c r="B84" s="21"/>
      <c r="C84" s="18" t="s">
        <v>16</v>
      </c>
      <c r="I84" s="105"/>
      <c r="L84" s="21"/>
    </row>
    <row r="85" spans="2:47" s="1" customFormat="1" ht="16.5" customHeight="1" x14ac:dyDescent="0.2">
      <c r="B85" s="21"/>
      <c r="E85" s="298" t="str">
        <f>E7</f>
        <v>Cyklistická komunikace Romže</v>
      </c>
      <c r="F85" s="299"/>
      <c r="G85" s="299"/>
      <c r="H85" s="299"/>
      <c r="I85" s="105"/>
      <c r="L85" s="21"/>
    </row>
    <row r="86" spans="2:47" s="1" customFormat="1" ht="12" customHeight="1" x14ac:dyDescent="0.2">
      <c r="B86" s="21"/>
      <c r="C86" s="18" t="s">
        <v>136</v>
      </c>
      <c r="I86" s="105"/>
      <c r="L86" s="21"/>
    </row>
    <row r="87" spans="2:47" s="1" customFormat="1" ht="16.5" customHeight="1" x14ac:dyDescent="0.2">
      <c r="B87" s="21"/>
      <c r="E87" s="291" t="str">
        <f>E9</f>
        <v>09 - úsek G - cyklostezka Zdětín</v>
      </c>
      <c r="F87" s="297"/>
      <c r="G87" s="297"/>
      <c r="H87" s="297"/>
      <c r="I87" s="105"/>
      <c r="L87" s="21"/>
    </row>
    <row r="88" spans="2:47" s="1" customFormat="1" ht="6.95" customHeight="1" x14ac:dyDescent="0.2">
      <c r="B88" s="21"/>
      <c r="I88" s="105"/>
      <c r="L88" s="21"/>
    </row>
    <row r="89" spans="2:47" s="1" customFormat="1" ht="12" customHeight="1" x14ac:dyDescent="0.2">
      <c r="B89" s="21"/>
      <c r="C89" s="18" t="s">
        <v>20</v>
      </c>
      <c r="F89" s="16" t="str">
        <f>F12</f>
        <v xml:space="preserve"> </v>
      </c>
      <c r="I89" s="180" t="s">
        <v>22</v>
      </c>
      <c r="J89" s="31" t="str">
        <f>IF(J12="","",J12)</f>
        <v>7. 7. 2022</v>
      </c>
      <c r="L89" s="21"/>
    </row>
    <row r="90" spans="2:47" s="1" customFormat="1" ht="6.95" customHeight="1" x14ac:dyDescent="0.2">
      <c r="B90" s="21"/>
      <c r="I90" s="105"/>
      <c r="L90" s="21"/>
    </row>
    <row r="91" spans="2:47" s="1" customFormat="1" ht="15.2" customHeight="1" x14ac:dyDescent="0.2">
      <c r="B91" s="21"/>
      <c r="C91" s="18" t="s">
        <v>24</v>
      </c>
      <c r="F91" s="16" t="str">
        <f>E15</f>
        <v>Město Konice</v>
      </c>
      <c r="I91" s="180" t="s">
        <v>30</v>
      </c>
      <c r="J91" s="20" t="str">
        <f>E21</f>
        <v>Projekce DS s.r.o.</v>
      </c>
      <c r="L91" s="21"/>
    </row>
    <row r="92" spans="2:47" s="1" customFormat="1" ht="15.2" customHeight="1" x14ac:dyDescent="0.2">
      <c r="B92" s="21"/>
      <c r="C92" s="18" t="s">
        <v>28</v>
      </c>
      <c r="F92" s="16" t="str">
        <f>IF(E18="","",E18)</f>
        <v>Vyplň údaj</v>
      </c>
      <c r="I92" s="180" t="s">
        <v>33</v>
      </c>
      <c r="J92" s="20" t="str">
        <f>E24</f>
        <v xml:space="preserve"> </v>
      </c>
      <c r="L92" s="21"/>
    </row>
    <row r="93" spans="2:47" s="1" customFormat="1" ht="10.35" customHeight="1" x14ac:dyDescent="0.2">
      <c r="B93" s="21"/>
      <c r="I93" s="105"/>
      <c r="L93" s="21"/>
    </row>
    <row r="94" spans="2:47" s="1" customFormat="1" ht="29.25" customHeight="1" x14ac:dyDescent="0.2">
      <c r="B94" s="21"/>
      <c r="C94" s="56" t="s">
        <v>142</v>
      </c>
      <c r="D94" s="48"/>
      <c r="E94" s="48"/>
      <c r="F94" s="48"/>
      <c r="G94" s="48"/>
      <c r="H94" s="48"/>
      <c r="I94" s="190"/>
      <c r="J94" s="57" t="s">
        <v>143</v>
      </c>
      <c r="K94" s="48"/>
      <c r="L94" s="21"/>
    </row>
    <row r="95" spans="2:47" s="1" customFormat="1" ht="10.35" customHeight="1" x14ac:dyDescent="0.2">
      <c r="B95" s="21"/>
      <c r="I95" s="105"/>
      <c r="L95" s="21"/>
    </row>
    <row r="96" spans="2:47" s="1" customFormat="1" ht="22.9" customHeight="1" x14ac:dyDescent="0.2">
      <c r="B96" s="21"/>
      <c r="C96" s="58" t="s">
        <v>144</v>
      </c>
      <c r="I96" s="105"/>
      <c r="J96" s="40">
        <f>J123</f>
        <v>3535528.22</v>
      </c>
      <c r="L96" s="21"/>
      <c r="AU96" s="10" t="s">
        <v>145</v>
      </c>
    </row>
    <row r="97" spans="2:12" s="3" customFormat="1" ht="24.95" customHeight="1" x14ac:dyDescent="0.2">
      <c r="B97" s="59"/>
      <c r="D97" s="60" t="s">
        <v>146</v>
      </c>
      <c r="E97" s="61"/>
      <c r="F97" s="61"/>
      <c r="G97" s="61"/>
      <c r="H97" s="61"/>
      <c r="I97" s="191"/>
      <c r="J97" s="62">
        <f>J124</f>
        <v>3535528.22</v>
      </c>
      <c r="L97" s="59"/>
    </row>
    <row r="98" spans="2:12" s="4" customFormat="1" ht="19.899999999999999" customHeight="1" x14ac:dyDescent="0.2">
      <c r="B98" s="63"/>
      <c r="D98" s="64" t="s">
        <v>147</v>
      </c>
      <c r="E98" s="65"/>
      <c r="F98" s="65"/>
      <c r="G98" s="65"/>
      <c r="H98" s="65"/>
      <c r="I98" s="192"/>
      <c r="J98" s="66">
        <f>J125</f>
        <v>679491.29999999993</v>
      </c>
      <c r="L98" s="63"/>
    </row>
    <row r="99" spans="2:12" s="4" customFormat="1" ht="19.899999999999999" customHeight="1" x14ac:dyDescent="0.2">
      <c r="B99" s="63"/>
      <c r="D99" s="64" t="s">
        <v>150</v>
      </c>
      <c r="E99" s="65"/>
      <c r="F99" s="65"/>
      <c r="G99" s="65"/>
      <c r="H99" s="65"/>
      <c r="I99" s="192"/>
      <c r="J99" s="66">
        <f>J171</f>
        <v>2712712.2700000005</v>
      </c>
      <c r="L99" s="63"/>
    </row>
    <row r="100" spans="2:12" s="4" customFormat="1" ht="19.899999999999999" customHeight="1" x14ac:dyDescent="0.2">
      <c r="B100" s="63"/>
      <c r="D100" s="64" t="s">
        <v>151</v>
      </c>
      <c r="E100" s="65"/>
      <c r="F100" s="65"/>
      <c r="G100" s="65"/>
      <c r="H100" s="65"/>
      <c r="I100" s="192"/>
      <c r="J100" s="66">
        <f>J196</f>
        <v>28769.67</v>
      </c>
      <c r="L100" s="63"/>
    </row>
    <row r="101" spans="2:12" s="4" customFormat="1" ht="19.899999999999999" customHeight="1" x14ac:dyDescent="0.2">
      <c r="B101" s="63"/>
      <c r="D101" s="64" t="s">
        <v>152</v>
      </c>
      <c r="E101" s="65"/>
      <c r="F101" s="65"/>
      <c r="G101" s="65"/>
      <c r="H101" s="65"/>
      <c r="I101" s="192"/>
      <c r="J101" s="66">
        <f>J203</f>
        <v>110849.18</v>
      </c>
      <c r="L101" s="63"/>
    </row>
    <row r="102" spans="2:12" s="4" customFormat="1" ht="19.899999999999999" customHeight="1" x14ac:dyDescent="0.2">
      <c r="B102" s="63"/>
      <c r="D102" s="64" t="s">
        <v>153</v>
      </c>
      <c r="E102" s="65"/>
      <c r="F102" s="65"/>
      <c r="G102" s="65"/>
      <c r="H102" s="65"/>
      <c r="I102" s="192"/>
      <c r="J102" s="66">
        <f>J229</f>
        <v>321.92</v>
      </c>
      <c r="L102" s="63"/>
    </row>
    <row r="103" spans="2:12" s="4" customFormat="1" ht="19.899999999999999" customHeight="1" x14ac:dyDescent="0.2">
      <c r="B103" s="63"/>
      <c r="D103" s="64" t="s">
        <v>154</v>
      </c>
      <c r="E103" s="65"/>
      <c r="F103" s="65"/>
      <c r="G103" s="65"/>
      <c r="H103" s="65"/>
      <c r="I103" s="192"/>
      <c r="J103" s="66">
        <f>J237</f>
        <v>3383.88</v>
      </c>
      <c r="L103" s="63"/>
    </row>
    <row r="104" spans="2:12" s="1" customFormat="1" ht="21.75" customHeight="1" x14ac:dyDescent="0.2">
      <c r="B104" s="21"/>
      <c r="I104" s="105"/>
      <c r="L104" s="21"/>
    </row>
    <row r="105" spans="2:12" s="1" customFormat="1" ht="6.95" customHeight="1" x14ac:dyDescent="0.2">
      <c r="B105" s="27"/>
      <c r="C105" s="28"/>
      <c r="D105" s="28"/>
      <c r="E105" s="28"/>
      <c r="F105" s="28"/>
      <c r="G105" s="28"/>
      <c r="H105" s="28"/>
      <c r="I105" s="188"/>
      <c r="J105" s="28"/>
      <c r="K105" s="28"/>
      <c r="L105" s="21"/>
    </row>
    <row r="109" spans="2:12" s="1" customFormat="1" ht="6.95" customHeight="1" x14ac:dyDescent="0.2">
      <c r="B109" s="29"/>
      <c r="C109" s="30"/>
      <c r="D109" s="30"/>
      <c r="E109" s="30"/>
      <c r="F109" s="30"/>
      <c r="G109" s="30"/>
      <c r="H109" s="30"/>
      <c r="I109" s="189"/>
      <c r="J109" s="30"/>
      <c r="K109" s="30"/>
      <c r="L109" s="21"/>
    </row>
    <row r="110" spans="2:12" s="1" customFormat="1" ht="24.95" customHeight="1" x14ac:dyDescent="0.2">
      <c r="B110" s="21"/>
      <c r="C110" s="14" t="s">
        <v>157</v>
      </c>
      <c r="I110" s="105"/>
      <c r="L110" s="21"/>
    </row>
    <row r="111" spans="2:12" s="1" customFormat="1" ht="6.95" customHeight="1" x14ac:dyDescent="0.2">
      <c r="B111" s="21"/>
      <c r="I111" s="105"/>
      <c r="L111" s="21"/>
    </row>
    <row r="112" spans="2:12" s="1" customFormat="1" ht="12" customHeight="1" x14ac:dyDescent="0.2">
      <c r="B112" s="21"/>
      <c r="C112" s="18" t="s">
        <v>16</v>
      </c>
      <c r="I112" s="105"/>
      <c r="L112" s="21"/>
    </row>
    <row r="113" spans="2:65" s="1" customFormat="1" ht="16.5" customHeight="1" x14ac:dyDescent="0.2">
      <c r="B113" s="21"/>
      <c r="E113" s="298" t="str">
        <f>E7</f>
        <v>Cyklistická komunikace Romže</v>
      </c>
      <c r="F113" s="299"/>
      <c r="G113" s="299"/>
      <c r="H113" s="299"/>
      <c r="I113" s="105"/>
      <c r="L113" s="21"/>
    </row>
    <row r="114" spans="2:65" s="1" customFormat="1" ht="12" customHeight="1" x14ac:dyDescent="0.2">
      <c r="B114" s="21"/>
      <c r="C114" s="18" t="s">
        <v>136</v>
      </c>
      <c r="I114" s="105"/>
      <c r="L114" s="21"/>
    </row>
    <row r="115" spans="2:65" s="1" customFormat="1" ht="16.5" customHeight="1" x14ac:dyDescent="0.2">
      <c r="B115" s="21"/>
      <c r="E115" s="291" t="str">
        <f>E9</f>
        <v>09 - úsek G - cyklostezka Zdětín</v>
      </c>
      <c r="F115" s="297"/>
      <c r="G115" s="297"/>
      <c r="H115" s="297"/>
      <c r="I115" s="105"/>
      <c r="L115" s="21"/>
    </row>
    <row r="116" spans="2:65" s="1" customFormat="1" ht="6.95" customHeight="1" x14ac:dyDescent="0.2">
      <c r="B116" s="21"/>
      <c r="I116" s="105"/>
      <c r="L116" s="21"/>
    </row>
    <row r="117" spans="2:65" s="1" customFormat="1" ht="12" customHeight="1" x14ac:dyDescent="0.2">
      <c r="B117" s="21"/>
      <c r="C117" s="18" t="s">
        <v>20</v>
      </c>
      <c r="F117" s="16" t="str">
        <f>F12</f>
        <v xml:space="preserve"> </v>
      </c>
      <c r="I117" s="180" t="s">
        <v>22</v>
      </c>
      <c r="J117" s="31" t="str">
        <f>IF(J12="","",J12)</f>
        <v>7. 7. 2022</v>
      </c>
      <c r="L117" s="21"/>
    </row>
    <row r="118" spans="2:65" s="1" customFormat="1" ht="6.95" customHeight="1" x14ac:dyDescent="0.2">
      <c r="B118" s="21"/>
      <c r="I118" s="105"/>
      <c r="L118" s="21"/>
    </row>
    <row r="119" spans="2:65" s="1" customFormat="1" ht="15.2" customHeight="1" x14ac:dyDescent="0.2">
      <c r="B119" s="21"/>
      <c r="C119" s="18" t="s">
        <v>24</v>
      </c>
      <c r="F119" s="16" t="str">
        <f>E15</f>
        <v>Město Konice</v>
      </c>
      <c r="I119" s="180" t="s">
        <v>30</v>
      </c>
      <c r="J119" s="20" t="str">
        <f>E21</f>
        <v>Projekce DS s.r.o.</v>
      </c>
      <c r="L119" s="21"/>
    </row>
    <row r="120" spans="2:65" s="1" customFormat="1" ht="15.2" customHeight="1" x14ac:dyDescent="0.2">
      <c r="B120" s="21"/>
      <c r="C120" s="18" t="s">
        <v>28</v>
      </c>
      <c r="F120" s="16" t="str">
        <f>IF(E18="","",E18)</f>
        <v>Vyplň údaj</v>
      </c>
      <c r="I120" s="180" t="s">
        <v>33</v>
      </c>
      <c r="J120" s="20" t="str">
        <f>E24</f>
        <v xml:space="preserve"> </v>
      </c>
      <c r="L120" s="21"/>
    </row>
    <row r="121" spans="2:65" s="1" customFormat="1" ht="10.35" customHeight="1" x14ac:dyDescent="0.2">
      <c r="B121" s="21"/>
      <c r="I121" s="105"/>
      <c r="L121" s="21"/>
    </row>
    <row r="122" spans="2:65" s="5" customFormat="1" ht="29.25" customHeight="1" x14ac:dyDescent="0.2">
      <c r="B122" s="67"/>
      <c r="C122" s="68" t="s">
        <v>158</v>
      </c>
      <c r="D122" s="69" t="s">
        <v>60</v>
      </c>
      <c r="E122" s="69" t="s">
        <v>56</v>
      </c>
      <c r="F122" s="69" t="s">
        <v>57</v>
      </c>
      <c r="G122" s="69" t="s">
        <v>159</v>
      </c>
      <c r="H122" s="69" t="s">
        <v>160</v>
      </c>
      <c r="I122" s="193" t="s">
        <v>161</v>
      </c>
      <c r="J122" s="70" t="s">
        <v>143</v>
      </c>
      <c r="K122" s="71" t="s">
        <v>162</v>
      </c>
      <c r="L122" s="67"/>
      <c r="M122" s="35" t="s">
        <v>1</v>
      </c>
      <c r="N122" s="36" t="s">
        <v>39</v>
      </c>
      <c r="O122" s="36" t="s">
        <v>163</v>
      </c>
      <c r="P122" s="36" t="s">
        <v>164</v>
      </c>
      <c r="Q122" s="36" t="s">
        <v>165</v>
      </c>
      <c r="R122" s="36" t="s">
        <v>166</v>
      </c>
      <c r="S122" s="36" t="s">
        <v>167</v>
      </c>
      <c r="T122" s="37" t="s">
        <v>168</v>
      </c>
    </row>
    <row r="123" spans="2:65" s="1" customFormat="1" ht="22.9" customHeight="1" x14ac:dyDescent="0.25">
      <c r="B123" s="21"/>
      <c r="C123" s="39" t="s">
        <v>169</v>
      </c>
      <c r="I123" s="105"/>
      <c r="J123" s="72">
        <f>BK123</f>
        <v>3535528.22</v>
      </c>
      <c r="L123" s="21"/>
      <c r="M123" s="38"/>
      <c r="N123" s="32"/>
      <c r="O123" s="32"/>
      <c r="P123" s="73">
        <f>P124</f>
        <v>0</v>
      </c>
      <c r="Q123" s="32"/>
      <c r="R123" s="73">
        <f>R124</f>
        <v>3452.9371525000001</v>
      </c>
      <c r="S123" s="32"/>
      <c r="T123" s="74">
        <f>T124</f>
        <v>22.735199999999999</v>
      </c>
      <c r="AT123" s="10" t="s">
        <v>74</v>
      </c>
      <c r="AU123" s="10" t="s">
        <v>145</v>
      </c>
      <c r="BK123" s="75">
        <f>BK124</f>
        <v>3535528.22</v>
      </c>
    </row>
    <row r="124" spans="2:65" s="6" customFormat="1" ht="25.9" customHeight="1" x14ac:dyDescent="0.2">
      <c r="B124" s="76"/>
      <c r="D124" s="77" t="s">
        <v>74</v>
      </c>
      <c r="E124" s="78" t="s">
        <v>170</v>
      </c>
      <c r="F124" s="78" t="s">
        <v>171</v>
      </c>
      <c r="I124" s="79"/>
      <c r="J124" s="80">
        <f>BK124</f>
        <v>3535528.22</v>
      </c>
      <c r="L124" s="76"/>
      <c r="M124" s="81"/>
      <c r="P124" s="82">
        <f>P125+P171+P196+P203+P229+P237</f>
        <v>0</v>
      </c>
      <c r="R124" s="82">
        <f>R125+R171+R196+R203+R229+R237</f>
        <v>3452.9371525000001</v>
      </c>
      <c r="T124" s="83">
        <f>T125+T171+T196+T203+T229+T237</f>
        <v>22.735199999999999</v>
      </c>
      <c r="AR124" s="77" t="s">
        <v>83</v>
      </c>
      <c r="AT124" s="84" t="s">
        <v>74</v>
      </c>
      <c r="AU124" s="84" t="s">
        <v>75</v>
      </c>
      <c r="AY124" s="77" t="s">
        <v>172</v>
      </c>
      <c r="BK124" s="85">
        <f>BK125+BK171+BK196+BK203+BK229+BK237</f>
        <v>3535528.22</v>
      </c>
    </row>
    <row r="125" spans="2:65" s="6" customFormat="1" ht="22.9" customHeight="1" x14ac:dyDescent="0.2">
      <c r="B125" s="76"/>
      <c r="D125" s="77" t="s">
        <v>74</v>
      </c>
      <c r="E125" s="86" t="s">
        <v>83</v>
      </c>
      <c r="F125" s="86" t="s">
        <v>173</v>
      </c>
      <c r="I125" s="79"/>
      <c r="J125" s="87">
        <f>BK125</f>
        <v>679491.29999999993</v>
      </c>
      <c r="L125" s="76"/>
      <c r="M125" s="81"/>
      <c r="P125" s="82">
        <f>SUM(P126:P170)</f>
        <v>0</v>
      </c>
      <c r="R125" s="82">
        <f>SUM(R126:R170)</f>
        <v>253.59224999999998</v>
      </c>
      <c r="T125" s="83">
        <f>SUM(T126:T170)</f>
        <v>0</v>
      </c>
      <c r="AR125" s="77" t="s">
        <v>83</v>
      </c>
      <c r="AT125" s="84" t="s">
        <v>74</v>
      </c>
      <c r="AU125" s="84" t="s">
        <v>83</v>
      </c>
      <c r="AY125" s="77" t="s">
        <v>172</v>
      </c>
      <c r="BK125" s="85">
        <f>SUM(BK126:BK170)</f>
        <v>679491.29999999993</v>
      </c>
    </row>
    <row r="126" spans="2:65" s="1" customFormat="1" ht="24.2" customHeight="1" x14ac:dyDescent="0.2">
      <c r="B126" s="21"/>
      <c r="C126" s="152" t="s">
        <v>83</v>
      </c>
      <c r="D126" s="152" t="s">
        <v>174</v>
      </c>
      <c r="E126" s="153" t="s">
        <v>1365</v>
      </c>
      <c r="F126" s="154" t="s">
        <v>1366</v>
      </c>
      <c r="G126" s="155" t="s">
        <v>430</v>
      </c>
      <c r="H126" s="156">
        <v>45</v>
      </c>
      <c r="I126" s="94">
        <v>436.5</v>
      </c>
      <c r="J126" s="157">
        <f>ROUND(I126*H126,2)</f>
        <v>19642.5</v>
      </c>
      <c r="K126" s="158"/>
      <c r="L126" s="21"/>
      <c r="M126" s="159" t="s">
        <v>1</v>
      </c>
      <c r="N126" s="98" t="s">
        <v>40</v>
      </c>
      <c r="P126" s="99">
        <f>O126*H126</f>
        <v>0</v>
      </c>
      <c r="Q126" s="99">
        <v>0</v>
      </c>
      <c r="R126" s="99">
        <f>Q126*H126</f>
        <v>0</v>
      </c>
      <c r="S126" s="99">
        <v>0</v>
      </c>
      <c r="T126" s="100">
        <f>S126*H126</f>
        <v>0</v>
      </c>
      <c r="AR126" s="101" t="s">
        <v>178</v>
      </c>
      <c r="AT126" s="101" t="s">
        <v>174</v>
      </c>
      <c r="AU126" s="101" t="s">
        <v>85</v>
      </c>
      <c r="AY126" s="10" t="s">
        <v>172</v>
      </c>
      <c r="BE126" s="102">
        <f>IF(N126="základní",J126,0)</f>
        <v>19642.5</v>
      </c>
      <c r="BF126" s="102">
        <f>IF(N126="snížená",J126,0)</f>
        <v>0</v>
      </c>
      <c r="BG126" s="102">
        <f>IF(N126="zákl. přenesená",J126,0)</f>
        <v>0</v>
      </c>
      <c r="BH126" s="102">
        <f>IF(N126="sníž. přenesená",J126,0)</f>
        <v>0</v>
      </c>
      <c r="BI126" s="102">
        <f>IF(N126="nulová",J126,0)</f>
        <v>0</v>
      </c>
      <c r="BJ126" s="10" t="s">
        <v>83</v>
      </c>
      <c r="BK126" s="102">
        <f>ROUND(I126*H126,2)</f>
        <v>19642.5</v>
      </c>
      <c r="BL126" s="10" t="s">
        <v>178</v>
      </c>
      <c r="BM126" s="101" t="s">
        <v>1367</v>
      </c>
    </row>
    <row r="127" spans="2:65" s="1" customFormat="1" ht="29.25" x14ac:dyDescent="0.2">
      <c r="B127" s="21"/>
      <c r="D127" s="103" t="s">
        <v>180</v>
      </c>
      <c r="F127" s="104" t="s">
        <v>1368</v>
      </c>
      <c r="I127" s="105"/>
      <c r="L127" s="21"/>
      <c r="M127" s="106"/>
      <c r="T127" s="33"/>
      <c r="AT127" s="10" t="s">
        <v>180</v>
      </c>
      <c r="AU127" s="10" t="s">
        <v>85</v>
      </c>
    </row>
    <row r="128" spans="2:65" s="7" customFormat="1" x14ac:dyDescent="0.2">
      <c r="B128" s="107"/>
      <c r="D128" s="103" t="s">
        <v>182</v>
      </c>
      <c r="E128" s="108" t="s">
        <v>1</v>
      </c>
      <c r="F128" s="109" t="s">
        <v>1369</v>
      </c>
      <c r="H128" s="110">
        <v>45</v>
      </c>
      <c r="I128" s="111"/>
      <c r="L128" s="107"/>
      <c r="M128" s="112"/>
      <c r="T128" s="113"/>
      <c r="AT128" s="108" t="s">
        <v>182</v>
      </c>
      <c r="AU128" s="108" t="s">
        <v>85</v>
      </c>
      <c r="AV128" s="7" t="s">
        <v>85</v>
      </c>
      <c r="AW128" s="7" t="s">
        <v>32</v>
      </c>
      <c r="AX128" s="7" t="s">
        <v>83</v>
      </c>
      <c r="AY128" s="108" t="s">
        <v>172</v>
      </c>
    </row>
    <row r="129" spans="2:65" s="1" customFormat="1" ht="16.5" customHeight="1" x14ac:dyDescent="0.2">
      <c r="B129" s="21"/>
      <c r="C129" s="152" t="s">
        <v>85</v>
      </c>
      <c r="D129" s="152" t="s">
        <v>174</v>
      </c>
      <c r="E129" s="153" t="s">
        <v>1370</v>
      </c>
      <c r="F129" s="154" t="s">
        <v>1371</v>
      </c>
      <c r="G129" s="155" t="s">
        <v>430</v>
      </c>
      <c r="H129" s="156">
        <v>45</v>
      </c>
      <c r="I129" s="94">
        <v>582</v>
      </c>
      <c r="J129" s="157">
        <f>ROUND(I129*H129,2)</f>
        <v>26190</v>
      </c>
      <c r="K129" s="158"/>
      <c r="L129" s="21"/>
      <c r="M129" s="159" t="s">
        <v>1</v>
      </c>
      <c r="N129" s="98" t="s">
        <v>40</v>
      </c>
      <c r="P129" s="99">
        <f>O129*H129</f>
        <v>0</v>
      </c>
      <c r="Q129" s="99">
        <v>0</v>
      </c>
      <c r="R129" s="99">
        <f>Q129*H129</f>
        <v>0</v>
      </c>
      <c r="S129" s="99">
        <v>0</v>
      </c>
      <c r="T129" s="100">
        <f>S129*H129</f>
        <v>0</v>
      </c>
      <c r="AR129" s="101" t="s">
        <v>178</v>
      </c>
      <c r="AT129" s="101" t="s">
        <v>174</v>
      </c>
      <c r="AU129" s="101" t="s">
        <v>85</v>
      </c>
      <c r="AY129" s="10" t="s">
        <v>172</v>
      </c>
      <c r="BE129" s="102">
        <f>IF(N129="základní",J129,0)</f>
        <v>26190</v>
      </c>
      <c r="BF129" s="102">
        <f>IF(N129="snížená",J129,0)</f>
        <v>0</v>
      </c>
      <c r="BG129" s="102">
        <f>IF(N129="zákl. přenesená",J129,0)</f>
        <v>0</v>
      </c>
      <c r="BH129" s="102">
        <f>IF(N129="sníž. přenesená",J129,0)</f>
        <v>0</v>
      </c>
      <c r="BI129" s="102">
        <f>IF(N129="nulová",J129,0)</f>
        <v>0</v>
      </c>
      <c r="BJ129" s="10" t="s">
        <v>83</v>
      </c>
      <c r="BK129" s="102">
        <f>ROUND(I129*H129,2)</f>
        <v>26190</v>
      </c>
      <c r="BL129" s="10" t="s">
        <v>178</v>
      </c>
      <c r="BM129" s="101" t="s">
        <v>1372</v>
      </c>
    </row>
    <row r="130" spans="2:65" s="1" customFormat="1" ht="19.5" x14ac:dyDescent="0.2">
      <c r="B130" s="21"/>
      <c r="D130" s="103" t="s">
        <v>180</v>
      </c>
      <c r="F130" s="104" t="s">
        <v>1373</v>
      </c>
      <c r="I130" s="105"/>
      <c r="L130" s="21"/>
      <c r="M130" s="106"/>
      <c r="T130" s="33"/>
      <c r="AT130" s="10" t="s">
        <v>180</v>
      </c>
      <c r="AU130" s="10" t="s">
        <v>85</v>
      </c>
    </row>
    <row r="131" spans="2:65" s="1" customFormat="1" ht="24.2" customHeight="1" x14ac:dyDescent="0.2">
      <c r="B131" s="21"/>
      <c r="C131" s="152" t="s">
        <v>196</v>
      </c>
      <c r="D131" s="152" t="s">
        <v>174</v>
      </c>
      <c r="E131" s="153" t="s">
        <v>570</v>
      </c>
      <c r="F131" s="154" t="s">
        <v>571</v>
      </c>
      <c r="G131" s="155" t="s">
        <v>177</v>
      </c>
      <c r="H131" s="156">
        <v>3383.3330000000001</v>
      </c>
      <c r="I131" s="94">
        <v>40.74</v>
      </c>
      <c r="J131" s="157">
        <f>ROUND(I131*H131,2)</f>
        <v>137836.99</v>
      </c>
      <c r="K131" s="158"/>
      <c r="L131" s="21"/>
      <c r="M131" s="159" t="s">
        <v>1</v>
      </c>
      <c r="N131" s="98" t="s">
        <v>40</v>
      </c>
      <c r="P131" s="99">
        <f>O131*H131</f>
        <v>0</v>
      </c>
      <c r="Q131" s="99">
        <v>0</v>
      </c>
      <c r="R131" s="99">
        <f>Q131*H131</f>
        <v>0</v>
      </c>
      <c r="S131" s="99">
        <v>0</v>
      </c>
      <c r="T131" s="100">
        <f>S131*H131</f>
        <v>0</v>
      </c>
      <c r="AR131" s="101" t="s">
        <v>178</v>
      </c>
      <c r="AT131" s="101" t="s">
        <v>174</v>
      </c>
      <c r="AU131" s="101" t="s">
        <v>85</v>
      </c>
      <c r="AY131" s="10" t="s">
        <v>172</v>
      </c>
      <c r="BE131" s="102">
        <f>IF(N131="základní",J131,0)</f>
        <v>137836.99</v>
      </c>
      <c r="BF131" s="102">
        <f>IF(N131="snížená",J131,0)</f>
        <v>0</v>
      </c>
      <c r="BG131" s="102">
        <f>IF(N131="zákl. přenesená",J131,0)</f>
        <v>0</v>
      </c>
      <c r="BH131" s="102">
        <f>IF(N131="sníž. přenesená",J131,0)</f>
        <v>0</v>
      </c>
      <c r="BI131" s="102">
        <f>IF(N131="nulová",J131,0)</f>
        <v>0</v>
      </c>
      <c r="BJ131" s="10" t="s">
        <v>83</v>
      </c>
      <c r="BK131" s="102">
        <f>ROUND(I131*H131,2)</f>
        <v>137836.99</v>
      </c>
      <c r="BL131" s="10" t="s">
        <v>178</v>
      </c>
      <c r="BM131" s="101" t="s">
        <v>1374</v>
      </c>
    </row>
    <row r="132" spans="2:65" s="1" customFormat="1" ht="19.5" x14ac:dyDescent="0.2">
      <c r="B132" s="21"/>
      <c r="D132" s="103" t="s">
        <v>180</v>
      </c>
      <c r="F132" s="104" t="s">
        <v>573</v>
      </c>
      <c r="I132" s="105"/>
      <c r="L132" s="21"/>
      <c r="M132" s="106"/>
      <c r="T132" s="33"/>
      <c r="AT132" s="10" t="s">
        <v>180</v>
      </c>
      <c r="AU132" s="10" t="s">
        <v>85</v>
      </c>
    </row>
    <row r="133" spans="2:65" s="7" customFormat="1" x14ac:dyDescent="0.2">
      <c r="B133" s="107"/>
      <c r="D133" s="103" t="s">
        <v>182</v>
      </c>
      <c r="E133" s="108" t="s">
        <v>121</v>
      </c>
      <c r="F133" s="109" t="s">
        <v>1375</v>
      </c>
      <c r="H133" s="110">
        <v>3383.3330000000001</v>
      </c>
      <c r="I133" s="111"/>
      <c r="L133" s="107"/>
      <c r="M133" s="112"/>
      <c r="T133" s="113"/>
      <c r="AT133" s="108" t="s">
        <v>182</v>
      </c>
      <c r="AU133" s="108" t="s">
        <v>85</v>
      </c>
      <c r="AV133" s="7" t="s">
        <v>85</v>
      </c>
      <c r="AW133" s="7" t="s">
        <v>32</v>
      </c>
      <c r="AX133" s="7" t="s">
        <v>83</v>
      </c>
      <c r="AY133" s="108" t="s">
        <v>172</v>
      </c>
    </row>
    <row r="134" spans="2:65" s="1" customFormat="1" ht="33" customHeight="1" x14ac:dyDescent="0.2">
      <c r="B134" s="21"/>
      <c r="C134" s="152" t="s">
        <v>178</v>
      </c>
      <c r="D134" s="152" t="s">
        <v>174</v>
      </c>
      <c r="E134" s="153" t="s">
        <v>187</v>
      </c>
      <c r="F134" s="154" t="s">
        <v>188</v>
      </c>
      <c r="G134" s="155" t="s">
        <v>189</v>
      </c>
      <c r="H134" s="156">
        <v>160.19999999999999</v>
      </c>
      <c r="I134" s="94">
        <v>255.3</v>
      </c>
      <c r="J134" s="157">
        <f>ROUND(I134*H134,2)</f>
        <v>40899.06</v>
      </c>
      <c r="K134" s="158"/>
      <c r="L134" s="21"/>
      <c r="M134" s="159" t="s">
        <v>1</v>
      </c>
      <c r="N134" s="98" t="s">
        <v>40</v>
      </c>
      <c r="P134" s="99">
        <f>O134*H134</f>
        <v>0</v>
      </c>
      <c r="Q134" s="99">
        <v>0</v>
      </c>
      <c r="R134" s="99">
        <f>Q134*H134</f>
        <v>0</v>
      </c>
      <c r="S134" s="99">
        <v>0</v>
      </c>
      <c r="T134" s="100">
        <f>S134*H134</f>
        <v>0</v>
      </c>
      <c r="AR134" s="101" t="s">
        <v>178</v>
      </c>
      <c r="AT134" s="101" t="s">
        <v>174</v>
      </c>
      <c r="AU134" s="101" t="s">
        <v>85</v>
      </c>
      <c r="AY134" s="10" t="s">
        <v>172</v>
      </c>
      <c r="BE134" s="102">
        <f>IF(N134="základní",J134,0)</f>
        <v>40899.06</v>
      </c>
      <c r="BF134" s="102">
        <f>IF(N134="snížená",J134,0)</f>
        <v>0</v>
      </c>
      <c r="BG134" s="102">
        <f>IF(N134="zákl. přenesená",J134,0)</f>
        <v>0</v>
      </c>
      <c r="BH134" s="102">
        <f>IF(N134="sníž. přenesená",J134,0)</f>
        <v>0</v>
      </c>
      <c r="BI134" s="102">
        <f>IF(N134="nulová",J134,0)</f>
        <v>0</v>
      </c>
      <c r="BJ134" s="10" t="s">
        <v>83</v>
      </c>
      <c r="BK134" s="102">
        <f>ROUND(I134*H134,2)</f>
        <v>40899.06</v>
      </c>
      <c r="BL134" s="10" t="s">
        <v>178</v>
      </c>
      <c r="BM134" s="101" t="s">
        <v>1376</v>
      </c>
    </row>
    <row r="135" spans="2:65" s="1" customFormat="1" ht="19.5" x14ac:dyDescent="0.2">
      <c r="B135" s="21"/>
      <c r="D135" s="103" t="s">
        <v>180</v>
      </c>
      <c r="F135" s="104" t="s">
        <v>191</v>
      </c>
      <c r="I135" s="105"/>
      <c r="L135" s="21"/>
      <c r="M135" s="106"/>
      <c r="T135" s="33"/>
      <c r="AT135" s="10" t="s">
        <v>180</v>
      </c>
      <c r="AU135" s="10" t="s">
        <v>85</v>
      </c>
    </row>
    <row r="136" spans="2:65" s="7" customFormat="1" x14ac:dyDescent="0.2">
      <c r="B136" s="107"/>
      <c r="D136" s="103" t="s">
        <v>182</v>
      </c>
      <c r="E136" s="108" t="s">
        <v>119</v>
      </c>
      <c r="F136" s="109" t="s">
        <v>1377</v>
      </c>
      <c r="H136" s="110">
        <v>160.19999999999999</v>
      </c>
      <c r="I136" s="111"/>
      <c r="L136" s="107"/>
      <c r="M136" s="112"/>
      <c r="T136" s="113"/>
      <c r="AT136" s="108" t="s">
        <v>182</v>
      </c>
      <c r="AU136" s="108" t="s">
        <v>85</v>
      </c>
      <c r="AV136" s="7" t="s">
        <v>85</v>
      </c>
      <c r="AW136" s="7" t="s">
        <v>32</v>
      </c>
      <c r="AX136" s="7" t="s">
        <v>83</v>
      </c>
      <c r="AY136" s="108" t="s">
        <v>172</v>
      </c>
    </row>
    <row r="137" spans="2:65" s="1" customFormat="1" ht="44.25" customHeight="1" x14ac:dyDescent="0.2">
      <c r="B137" s="21"/>
      <c r="C137" s="152" t="s">
        <v>205</v>
      </c>
      <c r="D137" s="152" t="s">
        <v>174</v>
      </c>
      <c r="E137" s="153" t="s">
        <v>197</v>
      </c>
      <c r="F137" s="154" t="s">
        <v>198</v>
      </c>
      <c r="G137" s="155" t="s">
        <v>189</v>
      </c>
      <c r="H137" s="156">
        <v>1159.9000000000001</v>
      </c>
      <c r="I137" s="94">
        <v>256.08</v>
      </c>
      <c r="J137" s="157">
        <f>ROUND(I137*H137,2)</f>
        <v>297027.19</v>
      </c>
      <c r="K137" s="158"/>
      <c r="L137" s="21"/>
      <c r="M137" s="159" t="s">
        <v>1</v>
      </c>
      <c r="N137" s="98" t="s">
        <v>40</v>
      </c>
      <c r="P137" s="99">
        <f>O137*H137</f>
        <v>0</v>
      </c>
      <c r="Q137" s="99">
        <v>0</v>
      </c>
      <c r="R137" s="99">
        <f>Q137*H137</f>
        <v>0</v>
      </c>
      <c r="S137" s="99">
        <v>0</v>
      </c>
      <c r="T137" s="100">
        <f>S137*H137</f>
        <v>0</v>
      </c>
      <c r="AR137" s="101" t="s">
        <v>178</v>
      </c>
      <c r="AT137" s="101" t="s">
        <v>174</v>
      </c>
      <c r="AU137" s="101" t="s">
        <v>85</v>
      </c>
      <c r="AY137" s="10" t="s">
        <v>172</v>
      </c>
      <c r="BE137" s="102">
        <f>IF(N137="základní",J137,0)</f>
        <v>297027.19</v>
      </c>
      <c r="BF137" s="102">
        <f>IF(N137="snížená",J137,0)</f>
        <v>0</v>
      </c>
      <c r="BG137" s="102">
        <f>IF(N137="zákl. přenesená",J137,0)</f>
        <v>0</v>
      </c>
      <c r="BH137" s="102">
        <f>IF(N137="sníž. přenesená",J137,0)</f>
        <v>0</v>
      </c>
      <c r="BI137" s="102">
        <f>IF(N137="nulová",J137,0)</f>
        <v>0</v>
      </c>
      <c r="BJ137" s="10" t="s">
        <v>83</v>
      </c>
      <c r="BK137" s="102">
        <f>ROUND(I137*H137,2)</f>
        <v>297027.19</v>
      </c>
      <c r="BL137" s="10" t="s">
        <v>178</v>
      </c>
      <c r="BM137" s="101" t="s">
        <v>1378</v>
      </c>
    </row>
    <row r="138" spans="2:65" s="1" customFormat="1" ht="48.75" x14ac:dyDescent="0.2">
      <c r="B138" s="21"/>
      <c r="D138" s="103" t="s">
        <v>180</v>
      </c>
      <c r="F138" s="104" t="s">
        <v>200</v>
      </c>
      <c r="I138" s="105"/>
      <c r="L138" s="21"/>
      <c r="M138" s="106"/>
      <c r="T138" s="33"/>
      <c r="AT138" s="10" t="s">
        <v>180</v>
      </c>
      <c r="AU138" s="10" t="s">
        <v>85</v>
      </c>
    </row>
    <row r="139" spans="2:65" s="160" customFormat="1" x14ac:dyDescent="0.2">
      <c r="B139" s="161"/>
      <c r="D139" s="103" t="s">
        <v>182</v>
      </c>
      <c r="E139" s="162" t="s">
        <v>1</v>
      </c>
      <c r="F139" s="163" t="s">
        <v>1379</v>
      </c>
      <c r="H139" s="162" t="s">
        <v>1</v>
      </c>
      <c r="I139" s="121"/>
      <c r="L139" s="161"/>
      <c r="M139" s="164"/>
      <c r="T139" s="165"/>
      <c r="AT139" s="162" t="s">
        <v>182</v>
      </c>
      <c r="AU139" s="162" t="s">
        <v>85</v>
      </c>
      <c r="AV139" s="160" t="s">
        <v>83</v>
      </c>
      <c r="AW139" s="160" t="s">
        <v>32</v>
      </c>
      <c r="AX139" s="160" t="s">
        <v>75</v>
      </c>
      <c r="AY139" s="162" t="s">
        <v>172</v>
      </c>
    </row>
    <row r="140" spans="2:65" s="160" customFormat="1" x14ac:dyDescent="0.2">
      <c r="B140" s="161"/>
      <c r="D140" s="103" t="s">
        <v>182</v>
      </c>
      <c r="E140" s="162" t="s">
        <v>1</v>
      </c>
      <c r="F140" s="163" t="s">
        <v>1380</v>
      </c>
      <c r="H140" s="162" t="s">
        <v>1</v>
      </c>
      <c r="I140" s="121"/>
      <c r="L140" s="161"/>
      <c r="M140" s="164"/>
      <c r="T140" s="165"/>
      <c r="AT140" s="162" t="s">
        <v>182</v>
      </c>
      <c r="AU140" s="162" t="s">
        <v>85</v>
      </c>
      <c r="AV140" s="160" t="s">
        <v>83</v>
      </c>
      <c r="AW140" s="160" t="s">
        <v>32</v>
      </c>
      <c r="AX140" s="160" t="s">
        <v>75</v>
      </c>
      <c r="AY140" s="162" t="s">
        <v>172</v>
      </c>
    </row>
    <row r="141" spans="2:65" s="160" customFormat="1" x14ac:dyDescent="0.2">
      <c r="B141" s="161"/>
      <c r="D141" s="103" t="s">
        <v>182</v>
      </c>
      <c r="E141" s="162" t="s">
        <v>1</v>
      </c>
      <c r="F141" s="163" t="s">
        <v>1381</v>
      </c>
      <c r="H141" s="162" t="s">
        <v>1</v>
      </c>
      <c r="I141" s="121"/>
      <c r="L141" s="161"/>
      <c r="M141" s="164"/>
      <c r="T141" s="165"/>
      <c r="AT141" s="162" t="s">
        <v>182</v>
      </c>
      <c r="AU141" s="162" t="s">
        <v>85</v>
      </c>
      <c r="AV141" s="160" t="s">
        <v>83</v>
      </c>
      <c r="AW141" s="160" t="s">
        <v>32</v>
      </c>
      <c r="AX141" s="160" t="s">
        <v>75</v>
      </c>
      <c r="AY141" s="162" t="s">
        <v>172</v>
      </c>
    </row>
    <row r="142" spans="2:65" s="160" customFormat="1" x14ac:dyDescent="0.2">
      <c r="B142" s="161"/>
      <c r="D142" s="103" t="s">
        <v>182</v>
      </c>
      <c r="E142" s="162" t="s">
        <v>1</v>
      </c>
      <c r="F142" s="163" t="s">
        <v>1382</v>
      </c>
      <c r="H142" s="162" t="s">
        <v>1</v>
      </c>
      <c r="I142" s="121"/>
      <c r="L142" s="161"/>
      <c r="M142" s="164"/>
      <c r="T142" s="165"/>
      <c r="AT142" s="162" t="s">
        <v>182</v>
      </c>
      <c r="AU142" s="162" t="s">
        <v>85</v>
      </c>
      <c r="AV142" s="160" t="s">
        <v>83</v>
      </c>
      <c r="AW142" s="160" t="s">
        <v>32</v>
      </c>
      <c r="AX142" s="160" t="s">
        <v>75</v>
      </c>
      <c r="AY142" s="162" t="s">
        <v>172</v>
      </c>
    </row>
    <row r="143" spans="2:65" s="7" customFormat="1" x14ac:dyDescent="0.2">
      <c r="B143" s="107"/>
      <c r="D143" s="103" t="s">
        <v>182</v>
      </c>
      <c r="E143" s="108" t="s">
        <v>1</v>
      </c>
      <c r="F143" s="109" t="s">
        <v>1383</v>
      </c>
      <c r="H143" s="110">
        <v>144.9</v>
      </c>
      <c r="I143" s="111"/>
      <c r="L143" s="107"/>
      <c r="M143" s="112"/>
      <c r="T143" s="113"/>
      <c r="AT143" s="108" t="s">
        <v>182</v>
      </c>
      <c r="AU143" s="108" t="s">
        <v>85</v>
      </c>
      <c r="AV143" s="7" t="s">
        <v>85</v>
      </c>
      <c r="AW143" s="7" t="s">
        <v>32</v>
      </c>
      <c r="AX143" s="7" t="s">
        <v>75</v>
      </c>
      <c r="AY143" s="108" t="s">
        <v>172</v>
      </c>
    </row>
    <row r="144" spans="2:65" s="7" customFormat="1" x14ac:dyDescent="0.2">
      <c r="B144" s="107"/>
      <c r="D144" s="103" t="s">
        <v>182</v>
      </c>
      <c r="E144" s="108" t="s">
        <v>1</v>
      </c>
      <c r="F144" s="109" t="s">
        <v>1218</v>
      </c>
      <c r="H144" s="110">
        <v>1015</v>
      </c>
      <c r="I144" s="111"/>
      <c r="L144" s="107"/>
      <c r="M144" s="112"/>
      <c r="T144" s="113"/>
      <c r="AT144" s="108" t="s">
        <v>182</v>
      </c>
      <c r="AU144" s="108" t="s">
        <v>85</v>
      </c>
      <c r="AV144" s="7" t="s">
        <v>85</v>
      </c>
      <c r="AW144" s="7" t="s">
        <v>32</v>
      </c>
      <c r="AX144" s="7" t="s">
        <v>75</v>
      </c>
      <c r="AY144" s="108" t="s">
        <v>172</v>
      </c>
    </row>
    <row r="145" spans="2:65" s="8" customFormat="1" x14ac:dyDescent="0.2">
      <c r="B145" s="114"/>
      <c r="D145" s="103" t="s">
        <v>182</v>
      </c>
      <c r="E145" s="115" t="s">
        <v>1</v>
      </c>
      <c r="F145" s="116" t="s">
        <v>186</v>
      </c>
      <c r="H145" s="117">
        <v>1159.9000000000001</v>
      </c>
      <c r="I145" s="118"/>
      <c r="L145" s="114"/>
      <c r="M145" s="119"/>
      <c r="T145" s="120"/>
      <c r="AT145" s="115" t="s">
        <v>182</v>
      </c>
      <c r="AU145" s="115" t="s">
        <v>85</v>
      </c>
      <c r="AV145" s="8" t="s">
        <v>178</v>
      </c>
      <c r="AW145" s="8" t="s">
        <v>32</v>
      </c>
      <c r="AX145" s="8" t="s">
        <v>83</v>
      </c>
      <c r="AY145" s="115" t="s">
        <v>172</v>
      </c>
    </row>
    <row r="146" spans="2:65" s="1" customFormat="1" ht="16.5" customHeight="1" x14ac:dyDescent="0.2">
      <c r="B146" s="21"/>
      <c r="C146" s="166" t="s">
        <v>211</v>
      </c>
      <c r="D146" s="166" t="s">
        <v>229</v>
      </c>
      <c r="E146" s="167" t="s">
        <v>1219</v>
      </c>
      <c r="F146" s="168" t="s">
        <v>1220</v>
      </c>
      <c r="G146" s="169" t="s">
        <v>295</v>
      </c>
      <c r="H146" s="170">
        <v>253.57499999999999</v>
      </c>
      <c r="I146" s="134">
        <v>9.6999999999999993</v>
      </c>
      <c r="J146" s="171">
        <f>ROUND(I146*H146,2)</f>
        <v>2459.6799999999998</v>
      </c>
      <c r="K146" s="172"/>
      <c r="L146" s="137"/>
      <c r="M146" s="173" t="s">
        <v>1</v>
      </c>
      <c r="N146" s="139" t="s">
        <v>40</v>
      </c>
      <c r="P146" s="99">
        <f>O146*H146</f>
        <v>0</v>
      </c>
      <c r="Q146" s="99">
        <v>1</v>
      </c>
      <c r="R146" s="99">
        <f>Q146*H146</f>
        <v>253.57499999999999</v>
      </c>
      <c r="S146" s="99">
        <v>0</v>
      </c>
      <c r="T146" s="100">
        <f>S146*H146</f>
        <v>0</v>
      </c>
      <c r="AR146" s="101" t="s">
        <v>228</v>
      </c>
      <c r="AT146" s="101" t="s">
        <v>229</v>
      </c>
      <c r="AU146" s="101" t="s">
        <v>85</v>
      </c>
      <c r="AY146" s="10" t="s">
        <v>172</v>
      </c>
      <c r="BE146" s="102">
        <f>IF(N146="základní",J146,0)</f>
        <v>2459.6799999999998</v>
      </c>
      <c r="BF146" s="102">
        <f>IF(N146="snížená",J146,0)</f>
        <v>0</v>
      </c>
      <c r="BG146" s="102">
        <f>IF(N146="zákl. přenesená",J146,0)</f>
        <v>0</v>
      </c>
      <c r="BH146" s="102">
        <f>IF(N146="sníž. přenesená",J146,0)</f>
        <v>0</v>
      </c>
      <c r="BI146" s="102">
        <f>IF(N146="nulová",J146,0)</f>
        <v>0</v>
      </c>
      <c r="BJ146" s="10" t="s">
        <v>83</v>
      </c>
      <c r="BK146" s="102">
        <f>ROUND(I146*H146,2)</f>
        <v>2459.6799999999998</v>
      </c>
      <c r="BL146" s="10" t="s">
        <v>178</v>
      </c>
      <c r="BM146" s="101" t="s">
        <v>1384</v>
      </c>
    </row>
    <row r="147" spans="2:65" s="1" customFormat="1" x14ac:dyDescent="0.2">
      <c r="B147" s="21"/>
      <c r="D147" s="103" t="s">
        <v>180</v>
      </c>
      <c r="F147" s="104" t="s">
        <v>1220</v>
      </c>
      <c r="I147" s="105"/>
      <c r="L147" s="21"/>
      <c r="M147" s="106"/>
      <c r="T147" s="33"/>
      <c r="AT147" s="10" t="s">
        <v>180</v>
      </c>
      <c r="AU147" s="10" t="s">
        <v>85</v>
      </c>
    </row>
    <row r="148" spans="2:65" s="7" customFormat="1" x14ac:dyDescent="0.2">
      <c r="B148" s="107"/>
      <c r="D148" s="103" t="s">
        <v>182</v>
      </c>
      <c r="E148" s="108" t="s">
        <v>1</v>
      </c>
      <c r="F148" s="109" t="s">
        <v>1385</v>
      </c>
      <c r="H148" s="110">
        <v>253.57499999999999</v>
      </c>
      <c r="I148" s="111"/>
      <c r="L148" s="107"/>
      <c r="M148" s="112"/>
      <c r="T148" s="113"/>
      <c r="AT148" s="108" t="s">
        <v>182</v>
      </c>
      <c r="AU148" s="108" t="s">
        <v>85</v>
      </c>
      <c r="AV148" s="7" t="s">
        <v>85</v>
      </c>
      <c r="AW148" s="7" t="s">
        <v>32</v>
      </c>
      <c r="AX148" s="7" t="s">
        <v>83</v>
      </c>
      <c r="AY148" s="108" t="s">
        <v>172</v>
      </c>
    </row>
    <row r="149" spans="2:65" s="1" customFormat="1" ht="37.9" customHeight="1" x14ac:dyDescent="0.2">
      <c r="B149" s="21"/>
      <c r="C149" s="152" t="s">
        <v>220</v>
      </c>
      <c r="D149" s="152" t="s">
        <v>174</v>
      </c>
      <c r="E149" s="153" t="s">
        <v>206</v>
      </c>
      <c r="F149" s="154" t="s">
        <v>207</v>
      </c>
      <c r="G149" s="155" t="s">
        <v>189</v>
      </c>
      <c r="H149" s="156">
        <v>19718.3</v>
      </c>
      <c r="I149" s="94">
        <v>0.97</v>
      </c>
      <c r="J149" s="157">
        <f>ROUND(I149*H149,2)</f>
        <v>19126.75</v>
      </c>
      <c r="K149" s="158"/>
      <c r="L149" s="21"/>
      <c r="M149" s="159" t="s">
        <v>1</v>
      </c>
      <c r="N149" s="98" t="s">
        <v>40</v>
      </c>
      <c r="P149" s="99">
        <f>O149*H149</f>
        <v>0</v>
      </c>
      <c r="Q149" s="99">
        <v>0</v>
      </c>
      <c r="R149" s="99">
        <f>Q149*H149</f>
        <v>0</v>
      </c>
      <c r="S149" s="99">
        <v>0</v>
      </c>
      <c r="T149" s="100">
        <f>S149*H149</f>
        <v>0</v>
      </c>
      <c r="AR149" s="101" t="s">
        <v>178</v>
      </c>
      <c r="AT149" s="101" t="s">
        <v>174</v>
      </c>
      <c r="AU149" s="101" t="s">
        <v>85</v>
      </c>
      <c r="AY149" s="10" t="s">
        <v>172</v>
      </c>
      <c r="BE149" s="102">
        <f>IF(N149="základní",J149,0)</f>
        <v>19126.75</v>
      </c>
      <c r="BF149" s="102">
        <f>IF(N149="snížená",J149,0)</f>
        <v>0</v>
      </c>
      <c r="BG149" s="102">
        <f>IF(N149="zákl. přenesená",J149,0)</f>
        <v>0</v>
      </c>
      <c r="BH149" s="102">
        <f>IF(N149="sníž. přenesená",J149,0)</f>
        <v>0</v>
      </c>
      <c r="BI149" s="102">
        <f>IF(N149="nulová",J149,0)</f>
        <v>0</v>
      </c>
      <c r="BJ149" s="10" t="s">
        <v>83</v>
      </c>
      <c r="BK149" s="102">
        <f>ROUND(I149*H149,2)</f>
        <v>19126.75</v>
      </c>
      <c r="BL149" s="10" t="s">
        <v>178</v>
      </c>
      <c r="BM149" s="101" t="s">
        <v>1386</v>
      </c>
    </row>
    <row r="150" spans="2:65" s="1" customFormat="1" ht="48.75" x14ac:dyDescent="0.2">
      <c r="B150" s="21"/>
      <c r="D150" s="103" t="s">
        <v>180</v>
      </c>
      <c r="F150" s="104" t="s">
        <v>209</v>
      </c>
      <c r="I150" s="105"/>
      <c r="L150" s="21"/>
      <c r="M150" s="106"/>
      <c r="T150" s="33"/>
      <c r="AT150" s="10" t="s">
        <v>180</v>
      </c>
      <c r="AU150" s="10" t="s">
        <v>85</v>
      </c>
    </row>
    <row r="151" spans="2:65" s="7" customFormat="1" x14ac:dyDescent="0.2">
      <c r="B151" s="107"/>
      <c r="D151" s="103" t="s">
        <v>182</v>
      </c>
      <c r="E151" s="108" t="s">
        <v>1</v>
      </c>
      <c r="F151" s="109" t="s">
        <v>1383</v>
      </c>
      <c r="H151" s="110">
        <v>144.9</v>
      </c>
      <c r="I151" s="111"/>
      <c r="L151" s="107"/>
      <c r="M151" s="112"/>
      <c r="T151" s="113"/>
      <c r="AT151" s="108" t="s">
        <v>182</v>
      </c>
      <c r="AU151" s="108" t="s">
        <v>85</v>
      </c>
      <c r="AV151" s="7" t="s">
        <v>85</v>
      </c>
      <c r="AW151" s="7" t="s">
        <v>32</v>
      </c>
      <c r="AX151" s="7" t="s">
        <v>75</v>
      </c>
      <c r="AY151" s="108" t="s">
        <v>172</v>
      </c>
    </row>
    <row r="152" spans="2:65" s="7" customFormat="1" x14ac:dyDescent="0.2">
      <c r="B152" s="107"/>
      <c r="D152" s="103" t="s">
        <v>182</v>
      </c>
      <c r="E152" s="108" t="s">
        <v>1</v>
      </c>
      <c r="F152" s="109" t="s">
        <v>1218</v>
      </c>
      <c r="H152" s="110">
        <v>1015</v>
      </c>
      <c r="I152" s="111"/>
      <c r="L152" s="107"/>
      <c r="M152" s="112"/>
      <c r="T152" s="113"/>
      <c r="AT152" s="108" t="s">
        <v>182</v>
      </c>
      <c r="AU152" s="108" t="s">
        <v>85</v>
      </c>
      <c r="AV152" s="7" t="s">
        <v>85</v>
      </c>
      <c r="AW152" s="7" t="s">
        <v>32</v>
      </c>
      <c r="AX152" s="7" t="s">
        <v>75</v>
      </c>
      <c r="AY152" s="108" t="s">
        <v>172</v>
      </c>
    </row>
    <row r="153" spans="2:65" s="8" customFormat="1" x14ac:dyDescent="0.2">
      <c r="B153" s="114"/>
      <c r="D153" s="103" t="s">
        <v>182</v>
      </c>
      <c r="E153" s="115" t="s">
        <v>1</v>
      </c>
      <c r="F153" s="116" t="s">
        <v>186</v>
      </c>
      <c r="H153" s="117">
        <v>1159.9000000000001</v>
      </c>
      <c r="I153" s="118"/>
      <c r="L153" s="114"/>
      <c r="M153" s="119"/>
      <c r="T153" s="120"/>
      <c r="AT153" s="115" t="s">
        <v>182</v>
      </c>
      <c r="AU153" s="115" t="s">
        <v>85</v>
      </c>
      <c r="AV153" s="8" t="s">
        <v>178</v>
      </c>
      <c r="AW153" s="8" t="s">
        <v>32</v>
      </c>
      <c r="AX153" s="8" t="s">
        <v>83</v>
      </c>
      <c r="AY153" s="115" t="s">
        <v>172</v>
      </c>
    </row>
    <row r="154" spans="2:65" s="7" customFormat="1" x14ac:dyDescent="0.2">
      <c r="B154" s="107"/>
      <c r="D154" s="103" t="s">
        <v>182</v>
      </c>
      <c r="F154" s="109" t="s">
        <v>1387</v>
      </c>
      <c r="H154" s="110">
        <v>19718.3</v>
      </c>
      <c r="I154" s="111"/>
      <c r="L154" s="107"/>
      <c r="M154" s="112"/>
      <c r="T154" s="113"/>
      <c r="AT154" s="108" t="s">
        <v>182</v>
      </c>
      <c r="AU154" s="108" t="s">
        <v>85</v>
      </c>
      <c r="AV154" s="7" t="s">
        <v>85</v>
      </c>
      <c r="AW154" s="7" t="s">
        <v>3</v>
      </c>
      <c r="AX154" s="7" t="s">
        <v>83</v>
      </c>
      <c r="AY154" s="108" t="s">
        <v>172</v>
      </c>
    </row>
    <row r="155" spans="2:65" s="1" customFormat="1" ht="24.2" customHeight="1" x14ac:dyDescent="0.2">
      <c r="B155" s="21"/>
      <c r="C155" s="152" t="s">
        <v>228</v>
      </c>
      <c r="D155" s="152" t="s">
        <v>174</v>
      </c>
      <c r="E155" s="153" t="s">
        <v>212</v>
      </c>
      <c r="F155" s="154" t="s">
        <v>213</v>
      </c>
      <c r="G155" s="155" t="s">
        <v>189</v>
      </c>
      <c r="H155" s="156">
        <v>247.6</v>
      </c>
      <c r="I155" s="94">
        <v>155.19999999999999</v>
      </c>
      <c r="J155" s="157">
        <f>ROUND(I155*H155,2)</f>
        <v>38427.519999999997</v>
      </c>
      <c r="K155" s="158"/>
      <c r="L155" s="21"/>
      <c r="M155" s="159" t="s">
        <v>1</v>
      </c>
      <c r="N155" s="98" t="s">
        <v>40</v>
      </c>
      <c r="P155" s="99">
        <f>O155*H155</f>
        <v>0</v>
      </c>
      <c r="Q155" s="99">
        <v>0</v>
      </c>
      <c r="R155" s="99">
        <f>Q155*H155</f>
        <v>0</v>
      </c>
      <c r="S155" s="99">
        <v>0</v>
      </c>
      <c r="T155" s="100">
        <f>S155*H155</f>
        <v>0</v>
      </c>
      <c r="AR155" s="101" t="s">
        <v>178</v>
      </c>
      <c r="AT155" s="101" t="s">
        <v>174</v>
      </c>
      <c r="AU155" s="101" t="s">
        <v>85</v>
      </c>
      <c r="AY155" s="10" t="s">
        <v>172</v>
      </c>
      <c r="BE155" s="102">
        <f>IF(N155="základní",J155,0)</f>
        <v>38427.519999999997</v>
      </c>
      <c r="BF155" s="102">
        <f>IF(N155="snížená",J155,0)</f>
        <v>0</v>
      </c>
      <c r="BG155" s="102">
        <f>IF(N155="zákl. přenesená",J155,0)</f>
        <v>0</v>
      </c>
      <c r="BH155" s="102">
        <f>IF(N155="sníž. přenesená",J155,0)</f>
        <v>0</v>
      </c>
      <c r="BI155" s="102">
        <f>IF(N155="nulová",J155,0)</f>
        <v>0</v>
      </c>
      <c r="BJ155" s="10" t="s">
        <v>83</v>
      </c>
      <c r="BK155" s="102">
        <f>ROUND(I155*H155,2)</f>
        <v>38427.519999999997</v>
      </c>
      <c r="BL155" s="10" t="s">
        <v>178</v>
      </c>
      <c r="BM155" s="101" t="s">
        <v>1388</v>
      </c>
    </row>
    <row r="156" spans="2:65" s="1" customFormat="1" ht="29.25" x14ac:dyDescent="0.2">
      <c r="B156" s="21"/>
      <c r="D156" s="103" t="s">
        <v>180</v>
      </c>
      <c r="F156" s="104" t="s">
        <v>215</v>
      </c>
      <c r="I156" s="105"/>
      <c r="L156" s="21"/>
      <c r="M156" s="106"/>
      <c r="T156" s="33"/>
      <c r="AT156" s="10" t="s">
        <v>180</v>
      </c>
      <c r="AU156" s="10" t="s">
        <v>85</v>
      </c>
    </row>
    <row r="157" spans="2:65" s="7" customFormat="1" x14ac:dyDescent="0.2">
      <c r="B157" s="107"/>
      <c r="D157" s="103" t="s">
        <v>182</v>
      </c>
      <c r="E157" s="108" t="s">
        <v>137</v>
      </c>
      <c r="F157" s="109" t="s">
        <v>1389</v>
      </c>
      <c r="H157" s="110">
        <v>247.6</v>
      </c>
      <c r="I157" s="111"/>
      <c r="L157" s="107"/>
      <c r="M157" s="112"/>
      <c r="T157" s="113"/>
      <c r="AT157" s="108" t="s">
        <v>182</v>
      </c>
      <c r="AU157" s="108" t="s">
        <v>85</v>
      </c>
      <c r="AV157" s="7" t="s">
        <v>85</v>
      </c>
      <c r="AW157" s="7" t="s">
        <v>32</v>
      </c>
      <c r="AX157" s="7" t="s">
        <v>83</v>
      </c>
      <c r="AY157" s="108" t="s">
        <v>172</v>
      </c>
    </row>
    <row r="158" spans="2:65" s="1" customFormat="1" ht="24.2" customHeight="1" x14ac:dyDescent="0.2">
      <c r="B158" s="21"/>
      <c r="C158" s="152" t="s">
        <v>235</v>
      </c>
      <c r="D158" s="152" t="s">
        <v>174</v>
      </c>
      <c r="E158" s="153" t="s">
        <v>221</v>
      </c>
      <c r="F158" s="154" t="s">
        <v>222</v>
      </c>
      <c r="G158" s="155" t="s">
        <v>177</v>
      </c>
      <c r="H158" s="156">
        <v>575</v>
      </c>
      <c r="I158" s="94">
        <v>14.549999999999999</v>
      </c>
      <c r="J158" s="157">
        <f>ROUND(I158*H158,2)</f>
        <v>8366.25</v>
      </c>
      <c r="K158" s="158"/>
      <c r="L158" s="21"/>
      <c r="M158" s="159" t="s">
        <v>1</v>
      </c>
      <c r="N158" s="98" t="s">
        <v>40</v>
      </c>
      <c r="P158" s="99">
        <f>O158*H158</f>
        <v>0</v>
      </c>
      <c r="Q158" s="99">
        <v>0</v>
      </c>
      <c r="R158" s="99">
        <f>Q158*H158</f>
        <v>0</v>
      </c>
      <c r="S158" s="99">
        <v>0</v>
      </c>
      <c r="T158" s="100">
        <f>S158*H158</f>
        <v>0</v>
      </c>
      <c r="AR158" s="101" t="s">
        <v>178</v>
      </c>
      <c r="AT158" s="101" t="s">
        <v>174</v>
      </c>
      <c r="AU158" s="101" t="s">
        <v>85</v>
      </c>
      <c r="AY158" s="10" t="s">
        <v>172</v>
      </c>
      <c r="BE158" s="102">
        <f>IF(N158="základní",J158,0)</f>
        <v>8366.25</v>
      </c>
      <c r="BF158" s="102">
        <f>IF(N158="snížená",J158,0)</f>
        <v>0</v>
      </c>
      <c r="BG158" s="102">
        <f>IF(N158="zákl. přenesená",J158,0)</f>
        <v>0</v>
      </c>
      <c r="BH158" s="102">
        <f>IF(N158="sníž. přenesená",J158,0)</f>
        <v>0</v>
      </c>
      <c r="BI158" s="102">
        <f>IF(N158="nulová",J158,0)</f>
        <v>0</v>
      </c>
      <c r="BJ158" s="10" t="s">
        <v>83</v>
      </c>
      <c r="BK158" s="102">
        <f>ROUND(I158*H158,2)</f>
        <v>8366.25</v>
      </c>
      <c r="BL158" s="10" t="s">
        <v>178</v>
      </c>
      <c r="BM158" s="101" t="s">
        <v>1390</v>
      </c>
    </row>
    <row r="159" spans="2:65" s="1" customFormat="1" ht="19.5" x14ac:dyDescent="0.2">
      <c r="B159" s="21"/>
      <c r="D159" s="103" t="s">
        <v>180</v>
      </c>
      <c r="F159" s="104" t="s">
        <v>224</v>
      </c>
      <c r="I159" s="105"/>
      <c r="L159" s="21"/>
      <c r="M159" s="106"/>
      <c r="T159" s="33"/>
      <c r="AT159" s="10" t="s">
        <v>180</v>
      </c>
      <c r="AU159" s="10" t="s">
        <v>85</v>
      </c>
    </row>
    <row r="160" spans="2:65" s="7" customFormat="1" x14ac:dyDescent="0.2">
      <c r="B160" s="107"/>
      <c r="D160" s="103" t="s">
        <v>182</v>
      </c>
      <c r="E160" s="108" t="s">
        <v>1</v>
      </c>
      <c r="F160" s="109" t="s">
        <v>125</v>
      </c>
      <c r="H160" s="110">
        <v>575</v>
      </c>
      <c r="I160" s="111"/>
      <c r="L160" s="107"/>
      <c r="M160" s="112"/>
      <c r="T160" s="113"/>
      <c r="AT160" s="108" t="s">
        <v>182</v>
      </c>
      <c r="AU160" s="108" t="s">
        <v>85</v>
      </c>
      <c r="AV160" s="7" t="s">
        <v>85</v>
      </c>
      <c r="AW160" s="7" t="s">
        <v>32</v>
      </c>
      <c r="AX160" s="7" t="s">
        <v>83</v>
      </c>
      <c r="AY160" s="108" t="s">
        <v>172</v>
      </c>
    </row>
    <row r="161" spans="2:65" s="1" customFormat="1" ht="16.5" customHeight="1" x14ac:dyDescent="0.2">
      <c r="B161" s="21"/>
      <c r="C161" s="166" t="s">
        <v>241</v>
      </c>
      <c r="D161" s="166" t="s">
        <v>229</v>
      </c>
      <c r="E161" s="167" t="s">
        <v>230</v>
      </c>
      <c r="F161" s="168" t="s">
        <v>231</v>
      </c>
      <c r="G161" s="169" t="s">
        <v>232</v>
      </c>
      <c r="H161" s="170">
        <v>17.25</v>
      </c>
      <c r="I161" s="134">
        <v>126.1</v>
      </c>
      <c r="J161" s="171">
        <f>ROUND(I161*H161,2)</f>
        <v>2175.23</v>
      </c>
      <c r="K161" s="172"/>
      <c r="L161" s="137"/>
      <c r="M161" s="173" t="s">
        <v>1</v>
      </c>
      <c r="N161" s="139" t="s">
        <v>40</v>
      </c>
      <c r="P161" s="99">
        <f>O161*H161</f>
        <v>0</v>
      </c>
      <c r="Q161" s="99">
        <v>1E-3</v>
      </c>
      <c r="R161" s="99">
        <f>Q161*H161</f>
        <v>1.7250000000000001E-2</v>
      </c>
      <c r="S161" s="99">
        <v>0</v>
      </c>
      <c r="T161" s="100">
        <f>S161*H161</f>
        <v>0</v>
      </c>
      <c r="AR161" s="101" t="s">
        <v>228</v>
      </c>
      <c r="AT161" s="101" t="s">
        <v>229</v>
      </c>
      <c r="AU161" s="101" t="s">
        <v>85</v>
      </c>
      <c r="AY161" s="10" t="s">
        <v>172</v>
      </c>
      <c r="BE161" s="102">
        <f>IF(N161="základní",J161,0)</f>
        <v>2175.23</v>
      </c>
      <c r="BF161" s="102">
        <f>IF(N161="snížená",J161,0)</f>
        <v>0</v>
      </c>
      <c r="BG161" s="102">
        <f>IF(N161="zákl. přenesená",J161,0)</f>
        <v>0</v>
      </c>
      <c r="BH161" s="102">
        <f>IF(N161="sníž. přenesená",J161,0)</f>
        <v>0</v>
      </c>
      <c r="BI161" s="102">
        <f>IF(N161="nulová",J161,0)</f>
        <v>0</v>
      </c>
      <c r="BJ161" s="10" t="s">
        <v>83</v>
      </c>
      <c r="BK161" s="102">
        <f>ROUND(I161*H161,2)</f>
        <v>2175.23</v>
      </c>
      <c r="BL161" s="10" t="s">
        <v>178</v>
      </c>
      <c r="BM161" s="101" t="s">
        <v>1391</v>
      </c>
    </row>
    <row r="162" spans="2:65" s="1" customFormat="1" x14ac:dyDescent="0.2">
      <c r="B162" s="21"/>
      <c r="D162" s="103" t="s">
        <v>180</v>
      </c>
      <c r="F162" s="104" t="s">
        <v>231</v>
      </c>
      <c r="I162" s="105"/>
      <c r="L162" s="21"/>
      <c r="M162" s="106"/>
      <c r="T162" s="33"/>
      <c r="AT162" s="10" t="s">
        <v>180</v>
      </c>
      <c r="AU162" s="10" t="s">
        <v>85</v>
      </c>
    </row>
    <row r="163" spans="2:65" s="7" customFormat="1" x14ac:dyDescent="0.2">
      <c r="B163" s="107"/>
      <c r="D163" s="103" t="s">
        <v>182</v>
      </c>
      <c r="E163" s="108" t="s">
        <v>1</v>
      </c>
      <c r="F163" s="109" t="s">
        <v>1392</v>
      </c>
      <c r="H163" s="110">
        <v>575</v>
      </c>
      <c r="I163" s="111"/>
      <c r="L163" s="107"/>
      <c r="M163" s="112"/>
      <c r="T163" s="113"/>
      <c r="AT163" s="108" t="s">
        <v>182</v>
      </c>
      <c r="AU163" s="108" t="s">
        <v>85</v>
      </c>
      <c r="AV163" s="7" t="s">
        <v>85</v>
      </c>
      <c r="AW163" s="7" t="s">
        <v>32</v>
      </c>
      <c r="AX163" s="7" t="s">
        <v>83</v>
      </c>
      <c r="AY163" s="108" t="s">
        <v>172</v>
      </c>
    </row>
    <row r="164" spans="2:65" s="7" customFormat="1" x14ac:dyDescent="0.2">
      <c r="B164" s="107"/>
      <c r="D164" s="103" t="s">
        <v>182</v>
      </c>
      <c r="F164" s="109" t="s">
        <v>1393</v>
      </c>
      <c r="H164" s="110">
        <v>17.25</v>
      </c>
      <c r="I164" s="111"/>
      <c r="L164" s="107"/>
      <c r="M164" s="112"/>
      <c r="T164" s="113"/>
      <c r="AT164" s="108" t="s">
        <v>182</v>
      </c>
      <c r="AU164" s="108" t="s">
        <v>85</v>
      </c>
      <c r="AV164" s="7" t="s">
        <v>85</v>
      </c>
      <c r="AW164" s="7" t="s">
        <v>3</v>
      </c>
      <c r="AX164" s="7" t="s">
        <v>83</v>
      </c>
      <c r="AY164" s="108" t="s">
        <v>172</v>
      </c>
    </row>
    <row r="165" spans="2:65" s="1" customFormat="1" ht="24.2" customHeight="1" x14ac:dyDescent="0.2">
      <c r="B165" s="21"/>
      <c r="C165" s="152" t="s">
        <v>247</v>
      </c>
      <c r="D165" s="152" t="s">
        <v>174</v>
      </c>
      <c r="E165" s="153" t="s">
        <v>236</v>
      </c>
      <c r="F165" s="154" t="s">
        <v>237</v>
      </c>
      <c r="G165" s="155" t="s">
        <v>177</v>
      </c>
      <c r="H165" s="156">
        <v>2928.125</v>
      </c>
      <c r="I165" s="94">
        <v>24.2</v>
      </c>
      <c r="J165" s="157">
        <f>ROUND(I165*H165,2)</f>
        <v>70860.63</v>
      </c>
      <c r="K165" s="158"/>
      <c r="L165" s="21"/>
      <c r="M165" s="159" t="s">
        <v>1</v>
      </c>
      <c r="N165" s="98" t="s">
        <v>40</v>
      </c>
      <c r="P165" s="99">
        <f>O165*H165</f>
        <v>0</v>
      </c>
      <c r="Q165" s="99">
        <v>0</v>
      </c>
      <c r="R165" s="99">
        <f>Q165*H165</f>
        <v>0</v>
      </c>
      <c r="S165" s="99">
        <v>0</v>
      </c>
      <c r="T165" s="100">
        <f>S165*H165</f>
        <v>0</v>
      </c>
      <c r="AR165" s="101" t="s">
        <v>178</v>
      </c>
      <c r="AT165" s="101" t="s">
        <v>174</v>
      </c>
      <c r="AU165" s="101" t="s">
        <v>85</v>
      </c>
      <c r="AY165" s="10" t="s">
        <v>172</v>
      </c>
      <c r="BE165" s="102">
        <f>IF(N165="základní",J165,0)</f>
        <v>70860.63</v>
      </c>
      <c r="BF165" s="102">
        <f>IF(N165="snížená",J165,0)</f>
        <v>0</v>
      </c>
      <c r="BG165" s="102">
        <f>IF(N165="zákl. přenesená",J165,0)</f>
        <v>0</v>
      </c>
      <c r="BH165" s="102">
        <f>IF(N165="sníž. přenesená",J165,0)</f>
        <v>0</v>
      </c>
      <c r="BI165" s="102">
        <f>IF(N165="nulová",J165,0)</f>
        <v>0</v>
      </c>
      <c r="BJ165" s="10" t="s">
        <v>83</v>
      </c>
      <c r="BK165" s="102">
        <f>ROUND(I165*H165,2)</f>
        <v>70860.63</v>
      </c>
      <c r="BL165" s="10" t="s">
        <v>178</v>
      </c>
      <c r="BM165" s="101" t="s">
        <v>1394</v>
      </c>
    </row>
    <row r="166" spans="2:65" s="1" customFormat="1" ht="19.5" x14ac:dyDescent="0.2">
      <c r="B166" s="21"/>
      <c r="D166" s="103" t="s">
        <v>180</v>
      </c>
      <c r="F166" s="104" t="s">
        <v>239</v>
      </c>
      <c r="I166" s="105"/>
      <c r="L166" s="21"/>
      <c r="M166" s="106"/>
      <c r="T166" s="33"/>
      <c r="AT166" s="10" t="s">
        <v>180</v>
      </c>
      <c r="AU166" s="10" t="s">
        <v>85</v>
      </c>
    </row>
    <row r="167" spans="2:65" s="7" customFormat="1" x14ac:dyDescent="0.2">
      <c r="B167" s="107"/>
      <c r="D167" s="103" t="s">
        <v>182</v>
      </c>
      <c r="E167" s="108" t="s">
        <v>1</v>
      </c>
      <c r="F167" s="109" t="s">
        <v>975</v>
      </c>
      <c r="H167" s="110">
        <v>2928.125</v>
      </c>
      <c r="I167" s="111"/>
      <c r="L167" s="107"/>
      <c r="M167" s="112"/>
      <c r="T167" s="113"/>
      <c r="AT167" s="108" t="s">
        <v>182</v>
      </c>
      <c r="AU167" s="108" t="s">
        <v>85</v>
      </c>
      <c r="AV167" s="7" t="s">
        <v>85</v>
      </c>
      <c r="AW167" s="7" t="s">
        <v>32</v>
      </c>
      <c r="AX167" s="7" t="s">
        <v>83</v>
      </c>
      <c r="AY167" s="108" t="s">
        <v>172</v>
      </c>
    </row>
    <row r="168" spans="2:65" s="1" customFormat="1" ht="16.5" customHeight="1" x14ac:dyDescent="0.2">
      <c r="B168" s="21"/>
      <c r="C168" s="152" t="s">
        <v>254</v>
      </c>
      <c r="D168" s="152" t="s">
        <v>174</v>
      </c>
      <c r="E168" s="153" t="s">
        <v>242</v>
      </c>
      <c r="F168" s="154" t="s">
        <v>243</v>
      </c>
      <c r="G168" s="155" t="s">
        <v>177</v>
      </c>
      <c r="H168" s="156">
        <v>575</v>
      </c>
      <c r="I168" s="94">
        <v>28.66</v>
      </c>
      <c r="J168" s="157">
        <f>ROUND(I168*H168,2)</f>
        <v>16479.5</v>
      </c>
      <c r="K168" s="158"/>
      <c r="L168" s="21"/>
      <c r="M168" s="159" t="s">
        <v>1</v>
      </c>
      <c r="N168" s="98" t="s">
        <v>40</v>
      </c>
      <c r="P168" s="99">
        <f>O168*H168</f>
        <v>0</v>
      </c>
      <c r="Q168" s="99">
        <v>0</v>
      </c>
      <c r="R168" s="99">
        <f>Q168*H168</f>
        <v>0</v>
      </c>
      <c r="S168" s="99">
        <v>0</v>
      </c>
      <c r="T168" s="100">
        <f>S168*H168</f>
        <v>0</v>
      </c>
      <c r="AR168" s="101" t="s">
        <v>178</v>
      </c>
      <c r="AT168" s="101" t="s">
        <v>174</v>
      </c>
      <c r="AU168" s="101" t="s">
        <v>85</v>
      </c>
      <c r="AY168" s="10" t="s">
        <v>172</v>
      </c>
      <c r="BE168" s="102">
        <f>IF(N168="základní",J168,0)</f>
        <v>16479.5</v>
      </c>
      <c r="BF168" s="102">
        <f>IF(N168="snížená",J168,0)</f>
        <v>0</v>
      </c>
      <c r="BG168" s="102">
        <f>IF(N168="zákl. přenesená",J168,0)</f>
        <v>0</v>
      </c>
      <c r="BH168" s="102">
        <f>IF(N168="sníž. přenesená",J168,0)</f>
        <v>0</v>
      </c>
      <c r="BI168" s="102">
        <f>IF(N168="nulová",J168,0)</f>
        <v>0</v>
      </c>
      <c r="BJ168" s="10" t="s">
        <v>83</v>
      </c>
      <c r="BK168" s="102">
        <f>ROUND(I168*H168,2)</f>
        <v>16479.5</v>
      </c>
      <c r="BL168" s="10" t="s">
        <v>178</v>
      </c>
      <c r="BM168" s="101" t="s">
        <v>1395</v>
      </c>
    </row>
    <row r="169" spans="2:65" s="1" customFormat="1" ht="29.25" x14ac:dyDescent="0.2">
      <c r="B169" s="21"/>
      <c r="D169" s="103" t="s">
        <v>180</v>
      </c>
      <c r="F169" s="104" t="s">
        <v>245</v>
      </c>
      <c r="I169" s="105"/>
      <c r="L169" s="21"/>
      <c r="M169" s="106"/>
      <c r="T169" s="33"/>
      <c r="AT169" s="10" t="s">
        <v>180</v>
      </c>
      <c r="AU169" s="10" t="s">
        <v>85</v>
      </c>
    </row>
    <row r="170" spans="2:65" s="7" customFormat="1" x14ac:dyDescent="0.2">
      <c r="B170" s="107"/>
      <c r="D170" s="103" t="s">
        <v>182</v>
      </c>
      <c r="E170" s="108" t="s">
        <v>125</v>
      </c>
      <c r="F170" s="109" t="s">
        <v>1396</v>
      </c>
      <c r="H170" s="110">
        <v>575</v>
      </c>
      <c r="I170" s="111"/>
      <c r="L170" s="107"/>
      <c r="M170" s="112"/>
      <c r="T170" s="113"/>
      <c r="AT170" s="108" t="s">
        <v>182</v>
      </c>
      <c r="AU170" s="108" t="s">
        <v>85</v>
      </c>
      <c r="AV170" s="7" t="s">
        <v>85</v>
      </c>
      <c r="AW170" s="7" t="s">
        <v>32</v>
      </c>
      <c r="AX170" s="7" t="s">
        <v>83</v>
      </c>
      <c r="AY170" s="108" t="s">
        <v>172</v>
      </c>
    </row>
    <row r="171" spans="2:65" s="6" customFormat="1" ht="22.9" customHeight="1" x14ac:dyDescent="0.2">
      <c r="B171" s="76"/>
      <c r="D171" s="77" t="s">
        <v>74</v>
      </c>
      <c r="E171" s="86" t="s">
        <v>205</v>
      </c>
      <c r="F171" s="86" t="s">
        <v>317</v>
      </c>
      <c r="I171" s="79"/>
      <c r="J171" s="87">
        <f>BK171</f>
        <v>2712712.2700000005</v>
      </c>
      <c r="L171" s="76"/>
      <c r="M171" s="81"/>
      <c r="P171" s="82">
        <f>SUM(P172:P195)</f>
        <v>0</v>
      </c>
      <c r="R171" s="82">
        <f>SUM(R172:R195)</f>
        <v>3192.0289825</v>
      </c>
      <c r="T171" s="83">
        <f>SUM(T172:T195)</f>
        <v>0</v>
      </c>
      <c r="AR171" s="77" t="s">
        <v>83</v>
      </c>
      <c r="AT171" s="84" t="s">
        <v>74</v>
      </c>
      <c r="AU171" s="84" t="s">
        <v>83</v>
      </c>
      <c r="AY171" s="77" t="s">
        <v>172</v>
      </c>
      <c r="BK171" s="85">
        <f>SUM(BK172:BK195)</f>
        <v>2712712.2700000005</v>
      </c>
    </row>
    <row r="172" spans="2:65" s="1" customFormat="1" ht="37.9" customHeight="1" x14ac:dyDescent="0.2">
      <c r="B172" s="21"/>
      <c r="C172" s="152" t="s">
        <v>261</v>
      </c>
      <c r="D172" s="152" t="s">
        <v>174</v>
      </c>
      <c r="E172" s="153" t="s">
        <v>325</v>
      </c>
      <c r="F172" s="154" t="s">
        <v>326</v>
      </c>
      <c r="G172" s="155" t="s">
        <v>177</v>
      </c>
      <c r="H172" s="156">
        <v>2928.125</v>
      </c>
      <c r="I172" s="94">
        <v>44.49</v>
      </c>
      <c r="J172" s="157">
        <f>ROUND(I172*H172,2)</f>
        <v>130272.28</v>
      </c>
      <c r="K172" s="158"/>
      <c r="L172" s="21"/>
      <c r="M172" s="159" t="s">
        <v>1</v>
      </c>
      <c r="N172" s="98" t="s">
        <v>40</v>
      </c>
      <c r="P172" s="99">
        <f>O172*H172</f>
        <v>0</v>
      </c>
      <c r="Q172" s="99">
        <v>0</v>
      </c>
      <c r="R172" s="99">
        <f>Q172*H172</f>
        <v>0</v>
      </c>
      <c r="S172" s="99">
        <v>0</v>
      </c>
      <c r="T172" s="100">
        <f>S172*H172</f>
        <v>0</v>
      </c>
      <c r="AR172" s="101" t="s">
        <v>178</v>
      </c>
      <c r="AT172" s="101" t="s">
        <v>174</v>
      </c>
      <c r="AU172" s="101" t="s">
        <v>85</v>
      </c>
      <c r="AY172" s="10" t="s">
        <v>172</v>
      </c>
      <c r="BE172" s="102">
        <f>IF(N172="základní",J172,0)</f>
        <v>130272.28</v>
      </c>
      <c r="BF172" s="102">
        <f>IF(N172="snížená",J172,0)</f>
        <v>0</v>
      </c>
      <c r="BG172" s="102">
        <f>IF(N172="zákl. přenesená",J172,0)</f>
        <v>0</v>
      </c>
      <c r="BH172" s="102">
        <f>IF(N172="sníž. přenesená",J172,0)</f>
        <v>0</v>
      </c>
      <c r="BI172" s="102">
        <f>IF(N172="nulová",J172,0)</f>
        <v>0</v>
      </c>
      <c r="BJ172" s="10" t="s">
        <v>83</v>
      </c>
      <c r="BK172" s="102">
        <f>ROUND(I172*H172,2)</f>
        <v>130272.28</v>
      </c>
      <c r="BL172" s="10" t="s">
        <v>178</v>
      </c>
      <c r="BM172" s="101" t="s">
        <v>1397</v>
      </c>
    </row>
    <row r="173" spans="2:65" s="1" customFormat="1" ht="48.75" x14ac:dyDescent="0.2">
      <c r="B173" s="21"/>
      <c r="D173" s="103" t="s">
        <v>180</v>
      </c>
      <c r="F173" s="104" t="s">
        <v>328</v>
      </c>
      <c r="I173" s="105"/>
      <c r="L173" s="21"/>
      <c r="M173" s="106"/>
      <c r="T173" s="33"/>
      <c r="AT173" s="10" t="s">
        <v>180</v>
      </c>
      <c r="AU173" s="10" t="s">
        <v>85</v>
      </c>
    </row>
    <row r="174" spans="2:65" s="7" customFormat="1" x14ac:dyDescent="0.2">
      <c r="B174" s="107"/>
      <c r="D174" s="103" t="s">
        <v>182</v>
      </c>
      <c r="E174" s="108" t="s">
        <v>1</v>
      </c>
      <c r="F174" s="109" t="s">
        <v>975</v>
      </c>
      <c r="H174" s="110">
        <v>2928.125</v>
      </c>
      <c r="I174" s="111"/>
      <c r="L174" s="107"/>
      <c r="M174" s="112"/>
      <c r="T174" s="113"/>
      <c r="AT174" s="108" t="s">
        <v>182</v>
      </c>
      <c r="AU174" s="108" t="s">
        <v>85</v>
      </c>
      <c r="AV174" s="7" t="s">
        <v>85</v>
      </c>
      <c r="AW174" s="7" t="s">
        <v>32</v>
      </c>
      <c r="AX174" s="7" t="s">
        <v>83</v>
      </c>
      <c r="AY174" s="108" t="s">
        <v>172</v>
      </c>
    </row>
    <row r="175" spans="2:65" s="1" customFormat="1" ht="24.2" customHeight="1" x14ac:dyDescent="0.2">
      <c r="B175" s="21"/>
      <c r="C175" s="166" t="s">
        <v>266</v>
      </c>
      <c r="D175" s="166" t="s">
        <v>229</v>
      </c>
      <c r="E175" s="167" t="s">
        <v>332</v>
      </c>
      <c r="F175" s="168" t="s">
        <v>333</v>
      </c>
      <c r="G175" s="169" t="s">
        <v>295</v>
      </c>
      <c r="H175" s="170">
        <v>96.48</v>
      </c>
      <c r="I175" s="134">
        <v>3916.61</v>
      </c>
      <c r="J175" s="171">
        <f>ROUND(I175*H175,2)</f>
        <v>377874.53</v>
      </c>
      <c r="K175" s="172"/>
      <c r="L175" s="137"/>
      <c r="M175" s="173" t="s">
        <v>1</v>
      </c>
      <c r="N175" s="139" t="s">
        <v>40</v>
      </c>
      <c r="P175" s="99">
        <f>O175*H175</f>
        <v>0</v>
      </c>
      <c r="Q175" s="99">
        <v>1</v>
      </c>
      <c r="R175" s="99">
        <f>Q175*H175</f>
        <v>96.48</v>
      </c>
      <c r="S175" s="99">
        <v>0</v>
      </c>
      <c r="T175" s="100">
        <f>S175*H175</f>
        <v>0</v>
      </c>
      <c r="AR175" s="101" t="s">
        <v>228</v>
      </c>
      <c r="AT175" s="101" t="s">
        <v>229</v>
      </c>
      <c r="AU175" s="101" t="s">
        <v>85</v>
      </c>
      <c r="AY175" s="10" t="s">
        <v>172</v>
      </c>
      <c r="BE175" s="102">
        <f>IF(N175="základní",J175,0)</f>
        <v>377874.53</v>
      </c>
      <c r="BF175" s="102">
        <f>IF(N175="snížená",J175,0)</f>
        <v>0</v>
      </c>
      <c r="BG175" s="102">
        <f>IF(N175="zákl. přenesená",J175,0)</f>
        <v>0</v>
      </c>
      <c r="BH175" s="102">
        <f>IF(N175="sníž. přenesená",J175,0)</f>
        <v>0</v>
      </c>
      <c r="BI175" s="102">
        <f>IF(N175="nulová",J175,0)</f>
        <v>0</v>
      </c>
      <c r="BJ175" s="10" t="s">
        <v>83</v>
      </c>
      <c r="BK175" s="102">
        <f>ROUND(I175*H175,2)</f>
        <v>377874.53</v>
      </c>
      <c r="BL175" s="10" t="s">
        <v>178</v>
      </c>
      <c r="BM175" s="101" t="s">
        <v>1398</v>
      </c>
    </row>
    <row r="176" spans="2:65" s="1" customFormat="1" x14ac:dyDescent="0.2">
      <c r="B176" s="21"/>
      <c r="D176" s="103" t="s">
        <v>180</v>
      </c>
      <c r="F176" s="104" t="s">
        <v>335</v>
      </c>
      <c r="I176" s="105"/>
      <c r="L176" s="21"/>
      <c r="M176" s="106"/>
      <c r="T176" s="33"/>
      <c r="AT176" s="10" t="s">
        <v>180</v>
      </c>
      <c r="AU176" s="10" t="s">
        <v>85</v>
      </c>
    </row>
    <row r="177" spans="2:65" s="7" customFormat="1" x14ac:dyDescent="0.2">
      <c r="B177" s="107"/>
      <c r="D177" s="103" t="s">
        <v>182</v>
      </c>
      <c r="F177" s="109" t="s">
        <v>1399</v>
      </c>
      <c r="H177" s="110">
        <v>96.48</v>
      </c>
      <c r="I177" s="111"/>
      <c r="L177" s="107"/>
      <c r="M177" s="112"/>
      <c r="T177" s="113"/>
      <c r="AT177" s="108" t="s">
        <v>182</v>
      </c>
      <c r="AU177" s="108" t="s">
        <v>85</v>
      </c>
      <c r="AV177" s="7" t="s">
        <v>85</v>
      </c>
      <c r="AW177" s="7" t="s">
        <v>3</v>
      </c>
      <c r="AX177" s="7" t="s">
        <v>83</v>
      </c>
      <c r="AY177" s="108" t="s">
        <v>172</v>
      </c>
    </row>
    <row r="178" spans="2:65" s="1" customFormat="1" ht="16.5" customHeight="1" x14ac:dyDescent="0.2">
      <c r="B178" s="21"/>
      <c r="C178" s="152" t="s">
        <v>8</v>
      </c>
      <c r="D178" s="152" t="s">
        <v>174</v>
      </c>
      <c r="E178" s="153" t="s">
        <v>338</v>
      </c>
      <c r="F178" s="154" t="s">
        <v>339</v>
      </c>
      <c r="G178" s="155" t="s">
        <v>177</v>
      </c>
      <c r="H178" s="156">
        <v>582.4</v>
      </c>
      <c r="I178" s="94">
        <v>102.4</v>
      </c>
      <c r="J178" s="157">
        <f>ROUND(I178*H178,2)</f>
        <v>59637.760000000002</v>
      </c>
      <c r="K178" s="158"/>
      <c r="L178" s="21"/>
      <c r="M178" s="159" t="s">
        <v>1</v>
      </c>
      <c r="N178" s="98" t="s">
        <v>40</v>
      </c>
      <c r="P178" s="99">
        <f>O178*H178</f>
        <v>0</v>
      </c>
      <c r="Q178" s="99">
        <v>0.23</v>
      </c>
      <c r="R178" s="99">
        <f>Q178*H178</f>
        <v>133.952</v>
      </c>
      <c r="S178" s="99">
        <v>0</v>
      </c>
      <c r="T178" s="100">
        <f>S178*H178</f>
        <v>0</v>
      </c>
      <c r="AR178" s="101" t="s">
        <v>178</v>
      </c>
      <c r="AT178" s="101" t="s">
        <v>174</v>
      </c>
      <c r="AU178" s="101" t="s">
        <v>85</v>
      </c>
      <c r="AY178" s="10" t="s">
        <v>172</v>
      </c>
      <c r="BE178" s="102">
        <f>IF(N178="základní",J178,0)</f>
        <v>59637.760000000002</v>
      </c>
      <c r="BF178" s="102">
        <f>IF(N178="snížená",J178,0)</f>
        <v>0</v>
      </c>
      <c r="BG178" s="102">
        <f>IF(N178="zákl. přenesená",J178,0)</f>
        <v>0</v>
      </c>
      <c r="BH178" s="102">
        <f>IF(N178="sníž. přenesená",J178,0)</f>
        <v>0</v>
      </c>
      <c r="BI178" s="102">
        <f>IF(N178="nulová",J178,0)</f>
        <v>0</v>
      </c>
      <c r="BJ178" s="10" t="s">
        <v>83</v>
      </c>
      <c r="BK178" s="102">
        <f>ROUND(I178*H178,2)</f>
        <v>59637.760000000002</v>
      </c>
      <c r="BL178" s="10" t="s">
        <v>178</v>
      </c>
      <c r="BM178" s="101" t="s">
        <v>1400</v>
      </c>
    </row>
    <row r="179" spans="2:65" s="1" customFormat="1" ht="19.5" x14ac:dyDescent="0.2">
      <c r="B179" s="21"/>
      <c r="D179" s="103" t="s">
        <v>180</v>
      </c>
      <c r="F179" s="104" t="s">
        <v>341</v>
      </c>
      <c r="I179" s="105"/>
      <c r="L179" s="21"/>
      <c r="M179" s="106"/>
      <c r="T179" s="33"/>
      <c r="AT179" s="10" t="s">
        <v>180</v>
      </c>
      <c r="AU179" s="10" t="s">
        <v>85</v>
      </c>
    </row>
    <row r="180" spans="2:65" s="7" customFormat="1" x14ac:dyDescent="0.2">
      <c r="B180" s="107"/>
      <c r="D180" s="103" t="s">
        <v>182</v>
      </c>
      <c r="E180" s="108" t="s">
        <v>1</v>
      </c>
      <c r="F180" s="109" t="s">
        <v>1401</v>
      </c>
      <c r="H180" s="110">
        <v>582.4</v>
      </c>
      <c r="I180" s="111"/>
      <c r="L180" s="107"/>
      <c r="M180" s="112"/>
      <c r="T180" s="113"/>
      <c r="AT180" s="108" t="s">
        <v>182</v>
      </c>
      <c r="AU180" s="108" t="s">
        <v>85</v>
      </c>
      <c r="AV180" s="7" t="s">
        <v>85</v>
      </c>
      <c r="AW180" s="7" t="s">
        <v>32</v>
      </c>
      <c r="AX180" s="7" t="s">
        <v>83</v>
      </c>
      <c r="AY180" s="108" t="s">
        <v>172</v>
      </c>
    </row>
    <row r="181" spans="2:65" s="1" customFormat="1" ht="24.2" customHeight="1" x14ac:dyDescent="0.2">
      <c r="B181" s="21"/>
      <c r="C181" s="174" t="s">
        <v>281</v>
      </c>
      <c r="D181" s="152" t="s">
        <v>174</v>
      </c>
      <c r="E181" s="153" t="s">
        <v>346</v>
      </c>
      <c r="F181" s="154" t="s">
        <v>1450</v>
      </c>
      <c r="G181" s="155" t="s">
        <v>177</v>
      </c>
      <c r="H181" s="156">
        <v>2342.5</v>
      </c>
      <c r="I181" s="94">
        <v>258.12</v>
      </c>
      <c r="J181" s="157">
        <f>ROUND(I181*H181,2)</f>
        <v>604646.1</v>
      </c>
      <c r="K181" s="158"/>
      <c r="L181" s="21"/>
      <c r="M181" s="159" t="s">
        <v>1</v>
      </c>
      <c r="N181" s="98" t="s">
        <v>40</v>
      </c>
      <c r="P181" s="99">
        <f>O181*H181</f>
        <v>0</v>
      </c>
      <c r="Q181" s="99">
        <v>0.12966</v>
      </c>
      <c r="R181" s="99">
        <f>Q181*H181</f>
        <v>303.72854999999998</v>
      </c>
      <c r="S181" s="99">
        <v>0</v>
      </c>
      <c r="T181" s="100">
        <f>S181*H181</f>
        <v>0</v>
      </c>
      <c r="AR181" s="101" t="s">
        <v>178</v>
      </c>
      <c r="AT181" s="101" t="s">
        <v>174</v>
      </c>
      <c r="AU181" s="101" t="s">
        <v>85</v>
      </c>
      <c r="AY181" s="10" t="s">
        <v>172</v>
      </c>
      <c r="BE181" s="102">
        <f>IF(N181="základní",J181,0)</f>
        <v>604646.1</v>
      </c>
      <c r="BF181" s="102">
        <f>IF(N181="snížená",J181,0)</f>
        <v>0</v>
      </c>
      <c r="BG181" s="102">
        <f>IF(N181="zákl. přenesená",J181,0)</f>
        <v>0</v>
      </c>
      <c r="BH181" s="102">
        <f>IF(N181="sníž. přenesená",J181,0)</f>
        <v>0</v>
      </c>
      <c r="BI181" s="102">
        <f>IF(N181="nulová",J181,0)</f>
        <v>0</v>
      </c>
      <c r="BJ181" s="10" t="s">
        <v>83</v>
      </c>
      <c r="BK181" s="102">
        <f>ROUND(I181*H181,2)</f>
        <v>604646.1</v>
      </c>
      <c r="BL181" s="10" t="s">
        <v>178</v>
      </c>
      <c r="BM181" s="101" t="s">
        <v>1402</v>
      </c>
    </row>
    <row r="182" spans="2:65" s="1" customFormat="1" ht="29.25" x14ac:dyDescent="0.2">
      <c r="B182" s="21"/>
      <c r="D182" s="103" t="s">
        <v>180</v>
      </c>
      <c r="F182" s="104" t="s">
        <v>1451</v>
      </c>
      <c r="I182" s="105"/>
      <c r="L182" s="21"/>
      <c r="M182" s="106"/>
      <c r="T182" s="33"/>
      <c r="AT182" s="10" t="s">
        <v>180</v>
      </c>
      <c r="AU182" s="10" t="s">
        <v>85</v>
      </c>
    </row>
    <row r="183" spans="2:65" s="7" customFormat="1" x14ac:dyDescent="0.2">
      <c r="B183" s="107"/>
      <c r="D183" s="103" t="s">
        <v>182</v>
      </c>
      <c r="E183" s="108" t="s">
        <v>954</v>
      </c>
      <c r="F183" s="109" t="s">
        <v>1361</v>
      </c>
      <c r="H183" s="110">
        <v>2342.5</v>
      </c>
      <c r="I183" s="111"/>
      <c r="L183" s="107"/>
      <c r="M183" s="112"/>
      <c r="T183" s="113"/>
      <c r="AT183" s="108" t="s">
        <v>182</v>
      </c>
      <c r="AU183" s="108" t="s">
        <v>85</v>
      </c>
      <c r="AV183" s="7" t="s">
        <v>85</v>
      </c>
      <c r="AW183" s="7" t="s">
        <v>32</v>
      </c>
      <c r="AX183" s="7" t="s">
        <v>83</v>
      </c>
      <c r="AY183" s="108" t="s">
        <v>172</v>
      </c>
    </row>
    <row r="184" spans="2:65" s="1" customFormat="1" ht="24.2" customHeight="1" x14ac:dyDescent="0.2">
      <c r="B184" s="21"/>
      <c r="C184" s="152" t="s">
        <v>286</v>
      </c>
      <c r="D184" s="152" t="s">
        <v>174</v>
      </c>
      <c r="E184" s="153" t="s">
        <v>354</v>
      </c>
      <c r="F184" s="154" t="s">
        <v>355</v>
      </c>
      <c r="G184" s="155" t="s">
        <v>177</v>
      </c>
      <c r="H184" s="156">
        <v>2576.75</v>
      </c>
      <c r="I184" s="94">
        <v>14.45</v>
      </c>
      <c r="J184" s="157">
        <f>ROUND(I184*H184,2)</f>
        <v>37234.04</v>
      </c>
      <c r="K184" s="158"/>
      <c r="L184" s="21"/>
      <c r="M184" s="159" t="s">
        <v>1</v>
      </c>
      <c r="N184" s="98" t="s">
        <v>40</v>
      </c>
      <c r="P184" s="99">
        <f>O184*H184</f>
        <v>0</v>
      </c>
      <c r="Q184" s="99">
        <v>5.1000000000000004E-4</v>
      </c>
      <c r="R184" s="99">
        <f>Q184*H184</f>
        <v>1.3141425</v>
      </c>
      <c r="S184" s="99">
        <v>0</v>
      </c>
      <c r="T184" s="100">
        <f>S184*H184</f>
        <v>0</v>
      </c>
      <c r="AR184" s="101" t="s">
        <v>178</v>
      </c>
      <c r="AT184" s="101" t="s">
        <v>174</v>
      </c>
      <c r="AU184" s="101" t="s">
        <v>85</v>
      </c>
      <c r="AY184" s="10" t="s">
        <v>172</v>
      </c>
      <c r="BE184" s="102">
        <f>IF(N184="základní",J184,0)</f>
        <v>37234.04</v>
      </c>
      <c r="BF184" s="102">
        <f>IF(N184="snížená",J184,0)</f>
        <v>0</v>
      </c>
      <c r="BG184" s="102">
        <f>IF(N184="zákl. přenesená",J184,0)</f>
        <v>0</v>
      </c>
      <c r="BH184" s="102">
        <f>IF(N184="sníž. přenesená",J184,0)</f>
        <v>0</v>
      </c>
      <c r="BI184" s="102">
        <f>IF(N184="nulová",J184,0)</f>
        <v>0</v>
      </c>
      <c r="BJ184" s="10" t="s">
        <v>83</v>
      </c>
      <c r="BK184" s="102">
        <f>ROUND(I184*H184,2)</f>
        <v>37234.04</v>
      </c>
      <c r="BL184" s="10" t="s">
        <v>178</v>
      </c>
      <c r="BM184" s="101" t="s">
        <v>1403</v>
      </c>
    </row>
    <row r="185" spans="2:65" s="1" customFormat="1" ht="19.5" x14ac:dyDescent="0.2">
      <c r="B185" s="21"/>
      <c r="D185" s="103" t="s">
        <v>180</v>
      </c>
      <c r="F185" s="104" t="s">
        <v>357</v>
      </c>
      <c r="I185" s="105"/>
      <c r="L185" s="21"/>
      <c r="M185" s="106"/>
      <c r="T185" s="33"/>
      <c r="AT185" s="10" t="s">
        <v>180</v>
      </c>
      <c r="AU185" s="10" t="s">
        <v>85</v>
      </c>
    </row>
    <row r="186" spans="2:65" s="7" customFormat="1" x14ac:dyDescent="0.2">
      <c r="B186" s="107"/>
      <c r="D186" s="103" t="s">
        <v>182</v>
      </c>
      <c r="E186" s="108" t="s">
        <v>1</v>
      </c>
      <c r="F186" s="109" t="s">
        <v>981</v>
      </c>
      <c r="H186" s="110">
        <v>2576.75</v>
      </c>
      <c r="I186" s="111"/>
      <c r="L186" s="107"/>
      <c r="M186" s="112"/>
      <c r="T186" s="113"/>
      <c r="AT186" s="108" t="s">
        <v>182</v>
      </c>
      <c r="AU186" s="108" t="s">
        <v>85</v>
      </c>
      <c r="AV186" s="7" t="s">
        <v>85</v>
      </c>
      <c r="AW186" s="7" t="s">
        <v>32</v>
      </c>
      <c r="AX186" s="7" t="s">
        <v>83</v>
      </c>
      <c r="AY186" s="108" t="s">
        <v>172</v>
      </c>
    </row>
    <row r="187" spans="2:65" s="1" customFormat="1" ht="33" customHeight="1" x14ac:dyDescent="0.2">
      <c r="B187" s="21"/>
      <c r="C187" s="174" t="s">
        <v>292</v>
      </c>
      <c r="D187" s="152" t="s">
        <v>174</v>
      </c>
      <c r="E187" s="153" t="s">
        <v>626</v>
      </c>
      <c r="F187" s="154" t="s">
        <v>1454</v>
      </c>
      <c r="G187" s="155" t="s">
        <v>177</v>
      </c>
      <c r="H187" s="156">
        <v>2576.75</v>
      </c>
      <c r="I187" s="94">
        <v>221.65</v>
      </c>
      <c r="J187" s="157">
        <f>ROUND(I187*H187,2)</f>
        <v>571136.64</v>
      </c>
      <c r="K187" s="158"/>
      <c r="L187" s="21"/>
      <c r="M187" s="159" t="s">
        <v>1</v>
      </c>
      <c r="N187" s="98" t="s">
        <v>40</v>
      </c>
      <c r="P187" s="99">
        <f>O187*H187</f>
        <v>0</v>
      </c>
      <c r="Q187" s="99">
        <v>0.13188</v>
      </c>
      <c r="R187" s="99">
        <f>Q187*H187</f>
        <v>339.82178999999996</v>
      </c>
      <c r="S187" s="99">
        <v>0</v>
      </c>
      <c r="T187" s="100">
        <f>S187*H187</f>
        <v>0</v>
      </c>
      <c r="AR187" s="101" t="s">
        <v>178</v>
      </c>
      <c r="AT187" s="101" t="s">
        <v>174</v>
      </c>
      <c r="AU187" s="101" t="s">
        <v>85</v>
      </c>
      <c r="AY187" s="10" t="s">
        <v>172</v>
      </c>
      <c r="BE187" s="102">
        <f>IF(N187="základní",J187,0)</f>
        <v>571136.64</v>
      </c>
      <c r="BF187" s="102">
        <f>IF(N187="snížená",J187,0)</f>
        <v>0</v>
      </c>
      <c r="BG187" s="102">
        <f>IF(N187="zákl. přenesená",J187,0)</f>
        <v>0</v>
      </c>
      <c r="BH187" s="102">
        <f>IF(N187="sníž. přenesená",J187,0)</f>
        <v>0</v>
      </c>
      <c r="BI187" s="102">
        <f>IF(N187="nulová",J187,0)</f>
        <v>0</v>
      </c>
      <c r="BJ187" s="10" t="s">
        <v>83</v>
      </c>
      <c r="BK187" s="102">
        <f>ROUND(I187*H187,2)</f>
        <v>571136.64</v>
      </c>
      <c r="BL187" s="10" t="s">
        <v>178</v>
      </c>
      <c r="BM187" s="101" t="s">
        <v>1404</v>
      </c>
    </row>
    <row r="188" spans="2:65" s="1" customFormat="1" ht="29.25" x14ac:dyDescent="0.2">
      <c r="B188" s="21"/>
      <c r="D188" s="103" t="s">
        <v>180</v>
      </c>
      <c r="F188" s="104" t="s">
        <v>1460</v>
      </c>
      <c r="I188" s="105"/>
      <c r="L188" s="21"/>
      <c r="M188" s="106"/>
      <c r="T188" s="33"/>
      <c r="AT188" s="10" t="s">
        <v>180</v>
      </c>
      <c r="AU188" s="10" t="s">
        <v>85</v>
      </c>
    </row>
    <row r="189" spans="2:65" s="7" customFormat="1" x14ac:dyDescent="0.2">
      <c r="B189" s="107"/>
      <c r="D189" s="103" t="s">
        <v>182</v>
      </c>
      <c r="E189" s="108" t="s">
        <v>1</v>
      </c>
      <c r="F189" s="109" t="s">
        <v>981</v>
      </c>
      <c r="H189" s="110">
        <v>2576.75</v>
      </c>
      <c r="I189" s="111"/>
      <c r="L189" s="107"/>
      <c r="M189" s="112"/>
      <c r="T189" s="113"/>
      <c r="AT189" s="108" t="s">
        <v>182</v>
      </c>
      <c r="AU189" s="108" t="s">
        <v>85</v>
      </c>
      <c r="AV189" s="7" t="s">
        <v>85</v>
      </c>
      <c r="AW189" s="7" t="s">
        <v>32</v>
      </c>
      <c r="AX189" s="7" t="s">
        <v>83</v>
      </c>
      <c r="AY189" s="108" t="s">
        <v>172</v>
      </c>
    </row>
    <row r="190" spans="2:65" s="1" customFormat="1" ht="24.2" customHeight="1" x14ac:dyDescent="0.2">
      <c r="B190" s="21"/>
      <c r="C190" s="152" t="s">
        <v>298</v>
      </c>
      <c r="D190" s="152" t="s">
        <v>174</v>
      </c>
      <c r="E190" s="153" t="s">
        <v>365</v>
      </c>
      <c r="F190" s="154" t="s">
        <v>366</v>
      </c>
      <c r="G190" s="155" t="s">
        <v>177</v>
      </c>
      <c r="H190" s="156">
        <v>2811</v>
      </c>
      <c r="I190" s="94">
        <v>136.69999999999999</v>
      </c>
      <c r="J190" s="157">
        <f>ROUND(I190*H190,2)</f>
        <v>384263.7</v>
      </c>
      <c r="K190" s="158"/>
      <c r="L190" s="21"/>
      <c r="M190" s="159" t="s">
        <v>1</v>
      </c>
      <c r="N190" s="98" t="s">
        <v>40</v>
      </c>
      <c r="P190" s="99">
        <f>O190*H190</f>
        <v>0</v>
      </c>
      <c r="Q190" s="99">
        <v>0.34499999999999997</v>
      </c>
      <c r="R190" s="99">
        <f>Q190*H190</f>
        <v>969.79499999999996</v>
      </c>
      <c r="S190" s="99">
        <v>0</v>
      </c>
      <c r="T190" s="100">
        <f>S190*H190</f>
        <v>0</v>
      </c>
      <c r="AR190" s="101" t="s">
        <v>178</v>
      </c>
      <c r="AT190" s="101" t="s">
        <v>174</v>
      </c>
      <c r="AU190" s="101" t="s">
        <v>85</v>
      </c>
      <c r="AY190" s="10" t="s">
        <v>172</v>
      </c>
      <c r="BE190" s="102">
        <f>IF(N190="základní",J190,0)</f>
        <v>384263.7</v>
      </c>
      <c r="BF190" s="102">
        <f>IF(N190="snížená",J190,0)</f>
        <v>0</v>
      </c>
      <c r="BG190" s="102">
        <f>IF(N190="zákl. přenesená",J190,0)</f>
        <v>0</v>
      </c>
      <c r="BH190" s="102">
        <f>IF(N190="sníž. přenesená",J190,0)</f>
        <v>0</v>
      </c>
      <c r="BI190" s="102">
        <f>IF(N190="nulová",J190,0)</f>
        <v>0</v>
      </c>
      <c r="BJ190" s="10" t="s">
        <v>83</v>
      </c>
      <c r="BK190" s="102">
        <f>ROUND(I190*H190,2)</f>
        <v>384263.7</v>
      </c>
      <c r="BL190" s="10" t="s">
        <v>178</v>
      </c>
      <c r="BM190" s="101" t="s">
        <v>1405</v>
      </c>
    </row>
    <row r="191" spans="2:65" s="1" customFormat="1" ht="19.5" x14ac:dyDescent="0.2">
      <c r="B191" s="21"/>
      <c r="D191" s="103" t="s">
        <v>180</v>
      </c>
      <c r="F191" s="104" t="s">
        <v>368</v>
      </c>
      <c r="I191" s="105"/>
      <c r="L191" s="21"/>
      <c r="M191" s="106"/>
      <c r="T191" s="33"/>
      <c r="AT191" s="10" t="s">
        <v>180</v>
      </c>
      <c r="AU191" s="10" t="s">
        <v>85</v>
      </c>
    </row>
    <row r="192" spans="2:65" s="7" customFormat="1" x14ac:dyDescent="0.2">
      <c r="B192" s="107"/>
      <c r="D192" s="103" t="s">
        <v>182</v>
      </c>
      <c r="E192" s="108" t="s">
        <v>1</v>
      </c>
      <c r="F192" s="109" t="s">
        <v>984</v>
      </c>
      <c r="H192" s="110">
        <v>2811</v>
      </c>
      <c r="I192" s="111"/>
      <c r="L192" s="107"/>
      <c r="M192" s="112"/>
      <c r="T192" s="113"/>
      <c r="AT192" s="108" t="s">
        <v>182</v>
      </c>
      <c r="AU192" s="108" t="s">
        <v>85</v>
      </c>
      <c r="AV192" s="7" t="s">
        <v>85</v>
      </c>
      <c r="AW192" s="7" t="s">
        <v>32</v>
      </c>
      <c r="AX192" s="7" t="s">
        <v>83</v>
      </c>
      <c r="AY192" s="108" t="s">
        <v>172</v>
      </c>
    </row>
    <row r="193" spans="2:65" s="1" customFormat="1" ht="24.2" customHeight="1" x14ac:dyDescent="0.2">
      <c r="B193" s="21"/>
      <c r="C193" s="152" t="s">
        <v>306</v>
      </c>
      <c r="D193" s="152" t="s">
        <v>174</v>
      </c>
      <c r="E193" s="153" t="s">
        <v>373</v>
      </c>
      <c r="F193" s="154" t="s">
        <v>374</v>
      </c>
      <c r="G193" s="155" t="s">
        <v>177</v>
      </c>
      <c r="H193" s="156">
        <v>2928.125</v>
      </c>
      <c r="I193" s="94">
        <v>187.03</v>
      </c>
      <c r="J193" s="157">
        <f>ROUND(I193*H193,2)</f>
        <v>547647.22</v>
      </c>
      <c r="K193" s="158"/>
      <c r="L193" s="21"/>
      <c r="M193" s="159" t="s">
        <v>1</v>
      </c>
      <c r="N193" s="98" t="s">
        <v>40</v>
      </c>
      <c r="P193" s="99">
        <f>O193*H193</f>
        <v>0</v>
      </c>
      <c r="Q193" s="99">
        <v>0.46</v>
      </c>
      <c r="R193" s="99">
        <f>Q193*H193</f>
        <v>1346.9375</v>
      </c>
      <c r="S193" s="99">
        <v>0</v>
      </c>
      <c r="T193" s="100">
        <f>S193*H193</f>
        <v>0</v>
      </c>
      <c r="AR193" s="101" t="s">
        <v>178</v>
      </c>
      <c r="AT193" s="101" t="s">
        <v>174</v>
      </c>
      <c r="AU193" s="101" t="s">
        <v>85</v>
      </c>
      <c r="AY193" s="10" t="s">
        <v>172</v>
      </c>
      <c r="BE193" s="102">
        <f>IF(N193="základní",J193,0)</f>
        <v>547647.22</v>
      </c>
      <c r="BF193" s="102">
        <f>IF(N193="snížená",J193,0)</f>
        <v>0</v>
      </c>
      <c r="BG193" s="102">
        <f>IF(N193="zákl. přenesená",J193,0)</f>
        <v>0</v>
      </c>
      <c r="BH193" s="102">
        <f>IF(N193="sníž. přenesená",J193,0)</f>
        <v>0</v>
      </c>
      <c r="BI193" s="102">
        <f>IF(N193="nulová",J193,0)</f>
        <v>0</v>
      </c>
      <c r="BJ193" s="10" t="s">
        <v>83</v>
      </c>
      <c r="BK193" s="102">
        <f>ROUND(I193*H193,2)</f>
        <v>547647.22</v>
      </c>
      <c r="BL193" s="10" t="s">
        <v>178</v>
      </c>
      <c r="BM193" s="101" t="s">
        <v>1406</v>
      </c>
    </row>
    <row r="194" spans="2:65" s="1" customFormat="1" ht="19.5" x14ac:dyDescent="0.2">
      <c r="B194" s="21"/>
      <c r="D194" s="103" t="s">
        <v>180</v>
      </c>
      <c r="F194" s="104" t="s">
        <v>376</v>
      </c>
      <c r="I194" s="105"/>
      <c r="L194" s="21"/>
      <c r="M194" s="106"/>
      <c r="T194" s="33"/>
      <c r="AT194" s="10" t="s">
        <v>180</v>
      </c>
      <c r="AU194" s="10" t="s">
        <v>85</v>
      </c>
    </row>
    <row r="195" spans="2:65" s="7" customFormat="1" x14ac:dyDescent="0.2">
      <c r="B195" s="107"/>
      <c r="D195" s="103" t="s">
        <v>182</v>
      </c>
      <c r="E195" s="108" t="s">
        <v>1</v>
      </c>
      <c r="F195" s="109" t="s">
        <v>975</v>
      </c>
      <c r="H195" s="110">
        <v>2928.125</v>
      </c>
      <c r="I195" s="111"/>
      <c r="L195" s="107"/>
      <c r="M195" s="112"/>
      <c r="T195" s="113"/>
      <c r="AT195" s="108" t="s">
        <v>182</v>
      </c>
      <c r="AU195" s="108" t="s">
        <v>85</v>
      </c>
      <c r="AV195" s="7" t="s">
        <v>85</v>
      </c>
      <c r="AW195" s="7" t="s">
        <v>32</v>
      </c>
      <c r="AX195" s="7" t="s">
        <v>83</v>
      </c>
      <c r="AY195" s="108" t="s">
        <v>172</v>
      </c>
    </row>
    <row r="196" spans="2:65" s="6" customFormat="1" ht="22.9" customHeight="1" x14ac:dyDescent="0.2">
      <c r="B196" s="76"/>
      <c r="D196" s="77" t="s">
        <v>74</v>
      </c>
      <c r="E196" s="86" t="s">
        <v>228</v>
      </c>
      <c r="F196" s="86" t="s">
        <v>397</v>
      </c>
      <c r="I196" s="79"/>
      <c r="J196" s="87">
        <f>BK196</f>
        <v>28769.67</v>
      </c>
      <c r="L196" s="76"/>
      <c r="M196" s="81"/>
      <c r="P196" s="82">
        <f>SUM(P197:P202)</f>
        <v>0</v>
      </c>
      <c r="R196" s="82">
        <f>SUM(R197:R202)</f>
        <v>1.94994</v>
      </c>
      <c r="T196" s="83">
        <f>SUM(T197:T202)</f>
        <v>0</v>
      </c>
      <c r="AR196" s="77" t="s">
        <v>83</v>
      </c>
      <c r="AT196" s="84" t="s">
        <v>74</v>
      </c>
      <c r="AU196" s="84" t="s">
        <v>83</v>
      </c>
      <c r="AY196" s="77" t="s">
        <v>172</v>
      </c>
      <c r="BK196" s="85">
        <f>SUM(BK197:BK202)</f>
        <v>28769.67</v>
      </c>
    </row>
    <row r="197" spans="2:65" s="1" customFormat="1" ht="37.9" customHeight="1" x14ac:dyDescent="0.2">
      <c r="B197" s="21"/>
      <c r="C197" s="152" t="s">
        <v>7</v>
      </c>
      <c r="D197" s="152" t="s">
        <v>174</v>
      </c>
      <c r="E197" s="153" t="s">
        <v>399</v>
      </c>
      <c r="F197" s="154" t="s">
        <v>400</v>
      </c>
      <c r="G197" s="155" t="s">
        <v>269</v>
      </c>
      <c r="H197" s="156">
        <v>9</v>
      </c>
      <c r="I197" s="94">
        <v>1091.25</v>
      </c>
      <c r="J197" s="157">
        <f>ROUND(I197*H197,2)</f>
        <v>9821.25</v>
      </c>
      <c r="K197" s="158"/>
      <c r="L197" s="21"/>
      <c r="M197" s="159" t="s">
        <v>1</v>
      </c>
      <c r="N197" s="98" t="s">
        <v>40</v>
      </c>
      <c r="P197" s="99">
        <f>O197*H197</f>
        <v>0</v>
      </c>
      <c r="Q197" s="99">
        <v>2.2599999999999999E-3</v>
      </c>
      <c r="R197" s="99">
        <f>Q197*H197</f>
        <v>2.0339999999999997E-2</v>
      </c>
      <c r="S197" s="99">
        <v>0</v>
      </c>
      <c r="T197" s="100">
        <f>S197*H197</f>
        <v>0</v>
      </c>
      <c r="AR197" s="101" t="s">
        <v>178</v>
      </c>
      <c r="AT197" s="101" t="s">
        <v>174</v>
      </c>
      <c r="AU197" s="101" t="s">
        <v>85</v>
      </c>
      <c r="AY197" s="10" t="s">
        <v>172</v>
      </c>
      <c r="BE197" s="102">
        <f>IF(N197="základní",J197,0)</f>
        <v>9821.25</v>
      </c>
      <c r="BF197" s="102">
        <f>IF(N197="snížená",J197,0)</f>
        <v>0</v>
      </c>
      <c r="BG197" s="102">
        <f>IF(N197="zákl. přenesená",J197,0)</f>
        <v>0</v>
      </c>
      <c r="BH197" s="102">
        <f>IF(N197="sníž. přenesená",J197,0)</f>
        <v>0</v>
      </c>
      <c r="BI197" s="102">
        <f>IF(N197="nulová",J197,0)</f>
        <v>0</v>
      </c>
      <c r="BJ197" s="10" t="s">
        <v>83</v>
      </c>
      <c r="BK197" s="102">
        <f>ROUND(I197*H197,2)</f>
        <v>9821.25</v>
      </c>
      <c r="BL197" s="10" t="s">
        <v>178</v>
      </c>
      <c r="BM197" s="101" t="s">
        <v>1407</v>
      </c>
    </row>
    <row r="198" spans="2:65" s="1" customFormat="1" ht="29.25" x14ac:dyDescent="0.2">
      <c r="B198" s="21"/>
      <c r="D198" s="103" t="s">
        <v>180</v>
      </c>
      <c r="F198" s="104" t="s">
        <v>402</v>
      </c>
      <c r="I198" s="105"/>
      <c r="L198" s="21"/>
      <c r="M198" s="106"/>
      <c r="T198" s="33"/>
      <c r="AT198" s="10" t="s">
        <v>180</v>
      </c>
      <c r="AU198" s="10" t="s">
        <v>85</v>
      </c>
    </row>
    <row r="199" spans="2:65" s="7" customFormat="1" x14ac:dyDescent="0.2">
      <c r="B199" s="107"/>
      <c r="D199" s="103" t="s">
        <v>182</v>
      </c>
      <c r="E199" s="108" t="s">
        <v>1</v>
      </c>
      <c r="F199" s="109" t="s">
        <v>1408</v>
      </c>
      <c r="H199" s="110">
        <v>9</v>
      </c>
      <c r="I199" s="111"/>
      <c r="L199" s="107"/>
      <c r="M199" s="112"/>
      <c r="T199" s="113"/>
      <c r="AT199" s="108" t="s">
        <v>182</v>
      </c>
      <c r="AU199" s="108" t="s">
        <v>85</v>
      </c>
      <c r="AV199" s="7" t="s">
        <v>85</v>
      </c>
      <c r="AW199" s="7" t="s">
        <v>32</v>
      </c>
      <c r="AX199" s="7" t="s">
        <v>83</v>
      </c>
      <c r="AY199" s="108" t="s">
        <v>172</v>
      </c>
    </row>
    <row r="200" spans="2:65" s="1" customFormat="1" ht="16.5" customHeight="1" x14ac:dyDescent="0.2">
      <c r="B200" s="21"/>
      <c r="C200" s="166" t="s">
        <v>318</v>
      </c>
      <c r="D200" s="166" t="s">
        <v>229</v>
      </c>
      <c r="E200" s="167" t="s">
        <v>405</v>
      </c>
      <c r="F200" s="168" t="s">
        <v>406</v>
      </c>
      <c r="G200" s="169" t="s">
        <v>269</v>
      </c>
      <c r="H200" s="170">
        <v>9</v>
      </c>
      <c r="I200" s="134">
        <v>2105.38</v>
      </c>
      <c r="J200" s="171">
        <f>ROUND(I200*H200,2)</f>
        <v>18948.419999999998</v>
      </c>
      <c r="K200" s="172"/>
      <c r="L200" s="137"/>
      <c r="M200" s="173" t="s">
        <v>1</v>
      </c>
      <c r="N200" s="139" t="s">
        <v>40</v>
      </c>
      <c r="P200" s="99">
        <f>O200*H200</f>
        <v>0</v>
      </c>
      <c r="Q200" s="99">
        <v>0.21440000000000001</v>
      </c>
      <c r="R200" s="99">
        <f>Q200*H200</f>
        <v>1.9296</v>
      </c>
      <c r="S200" s="99">
        <v>0</v>
      </c>
      <c r="T200" s="100">
        <f>S200*H200</f>
        <v>0</v>
      </c>
      <c r="AR200" s="101" t="s">
        <v>228</v>
      </c>
      <c r="AT200" s="101" t="s">
        <v>229</v>
      </c>
      <c r="AU200" s="101" t="s">
        <v>85</v>
      </c>
      <c r="AY200" s="10" t="s">
        <v>172</v>
      </c>
      <c r="BE200" s="102">
        <f>IF(N200="základní",J200,0)</f>
        <v>18948.419999999998</v>
      </c>
      <c r="BF200" s="102">
        <f>IF(N200="snížená",J200,0)</f>
        <v>0</v>
      </c>
      <c r="BG200" s="102">
        <f>IF(N200="zákl. přenesená",J200,0)</f>
        <v>0</v>
      </c>
      <c r="BH200" s="102">
        <f>IF(N200="sníž. přenesená",J200,0)</f>
        <v>0</v>
      </c>
      <c r="BI200" s="102">
        <f>IF(N200="nulová",J200,0)</f>
        <v>0</v>
      </c>
      <c r="BJ200" s="10" t="s">
        <v>83</v>
      </c>
      <c r="BK200" s="102">
        <f>ROUND(I200*H200,2)</f>
        <v>18948.419999999998</v>
      </c>
      <c r="BL200" s="10" t="s">
        <v>178</v>
      </c>
      <c r="BM200" s="101" t="s">
        <v>1409</v>
      </c>
    </row>
    <row r="201" spans="2:65" s="1" customFormat="1" x14ac:dyDescent="0.2">
      <c r="B201" s="21"/>
      <c r="D201" s="103" t="s">
        <v>180</v>
      </c>
      <c r="F201" s="104" t="s">
        <v>406</v>
      </c>
      <c r="I201" s="105"/>
      <c r="L201" s="21"/>
      <c r="M201" s="106"/>
      <c r="T201" s="33"/>
      <c r="AT201" s="10" t="s">
        <v>180</v>
      </c>
      <c r="AU201" s="10" t="s">
        <v>85</v>
      </c>
    </row>
    <row r="202" spans="2:65" s="7" customFormat="1" x14ac:dyDescent="0.2">
      <c r="B202" s="107"/>
      <c r="D202" s="103" t="s">
        <v>182</v>
      </c>
      <c r="E202" s="108" t="s">
        <v>1</v>
      </c>
      <c r="F202" s="109" t="s">
        <v>1408</v>
      </c>
      <c r="H202" s="110">
        <v>9</v>
      </c>
      <c r="I202" s="111"/>
      <c r="L202" s="107"/>
      <c r="M202" s="112"/>
      <c r="T202" s="113"/>
      <c r="AT202" s="108" t="s">
        <v>182</v>
      </c>
      <c r="AU202" s="108" t="s">
        <v>85</v>
      </c>
      <c r="AV202" s="7" t="s">
        <v>85</v>
      </c>
      <c r="AW202" s="7" t="s">
        <v>32</v>
      </c>
      <c r="AX202" s="7" t="s">
        <v>83</v>
      </c>
      <c r="AY202" s="108" t="s">
        <v>172</v>
      </c>
    </row>
    <row r="203" spans="2:65" s="6" customFormat="1" ht="22.9" customHeight="1" x14ac:dyDescent="0.2">
      <c r="B203" s="76"/>
      <c r="D203" s="77" t="s">
        <v>74</v>
      </c>
      <c r="E203" s="86" t="s">
        <v>235</v>
      </c>
      <c r="F203" s="86" t="s">
        <v>419</v>
      </c>
      <c r="I203" s="79"/>
      <c r="J203" s="87">
        <f>BK203</f>
        <v>110849.18</v>
      </c>
      <c r="L203" s="76"/>
      <c r="M203" s="81"/>
      <c r="P203" s="82">
        <f>SUM(P204:P228)</f>
        <v>0</v>
      </c>
      <c r="R203" s="82">
        <f>SUM(R204:R228)</f>
        <v>5.3659799999999995</v>
      </c>
      <c r="T203" s="83">
        <f>SUM(T204:T228)</f>
        <v>22.735199999999999</v>
      </c>
      <c r="AR203" s="77" t="s">
        <v>83</v>
      </c>
      <c r="AT203" s="84" t="s">
        <v>74</v>
      </c>
      <c r="AU203" s="84" t="s">
        <v>83</v>
      </c>
      <c r="AY203" s="77" t="s">
        <v>172</v>
      </c>
      <c r="BK203" s="85">
        <f>SUM(BK204:BK228)</f>
        <v>110849.18</v>
      </c>
    </row>
    <row r="204" spans="2:65" s="1" customFormat="1" ht="24.2" customHeight="1" x14ac:dyDescent="0.2">
      <c r="B204" s="21"/>
      <c r="C204" s="152" t="s">
        <v>324</v>
      </c>
      <c r="D204" s="152" t="s">
        <v>174</v>
      </c>
      <c r="E204" s="153" t="s">
        <v>428</v>
      </c>
      <c r="F204" s="154" t="s">
        <v>429</v>
      </c>
      <c r="G204" s="155" t="s">
        <v>430</v>
      </c>
      <c r="H204" s="156">
        <v>10</v>
      </c>
      <c r="I204" s="94">
        <v>3210.7</v>
      </c>
      <c r="J204" s="157">
        <f>ROUND(I204*H204,2)</f>
        <v>32107</v>
      </c>
      <c r="K204" s="158"/>
      <c r="L204" s="21"/>
      <c r="M204" s="159" t="s">
        <v>1</v>
      </c>
      <c r="N204" s="98" t="s">
        <v>40</v>
      </c>
      <c r="P204" s="99">
        <f>O204*H204</f>
        <v>0</v>
      </c>
      <c r="Q204" s="99">
        <v>6.9999999999999999E-4</v>
      </c>
      <c r="R204" s="99">
        <f>Q204*H204</f>
        <v>7.0000000000000001E-3</v>
      </c>
      <c r="S204" s="99">
        <v>0</v>
      </c>
      <c r="T204" s="100">
        <f>S204*H204</f>
        <v>0</v>
      </c>
      <c r="AR204" s="101" t="s">
        <v>178</v>
      </c>
      <c r="AT204" s="101" t="s">
        <v>174</v>
      </c>
      <c r="AU204" s="101" t="s">
        <v>85</v>
      </c>
      <c r="AY204" s="10" t="s">
        <v>172</v>
      </c>
      <c r="BE204" s="102">
        <f>IF(N204="základní",J204,0)</f>
        <v>32107</v>
      </c>
      <c r="BF204" s="102">
        <f>IF(N204="snížená",J204,0)</f>
        <v>0</v>
      </c>
      <c r="BG204" s="102">
        <f>IF(N204="zákl. přenesená",J204,0)</f>
        <v>0</v>
      </c>
      <c r="BH204" s="102">
        <f>IF(N204="sníž. přenesená",J204,0)</f>
        <v>0</v>
      </c>
      <c r="BI204" s="102">
        <f>IF(N204="nulová",J204,0)</f>
        <v>0</v>
      </c>
      <c r="BJ204" s="10" t="s">
        <v>83</v>
      </c>
      <c r="BK204" s="102">
        <f>ROUND(I204*H204,2)</f>
        <v>32107</v>
      </c>
      <c r="BL204" s="10" t="s">
        <v>178</v>
      </c>
      <c r="BM204" s="101" t="s">
        <v>1410</v>
      </c>
    </row>
    <row r="205" spans="2:65" s="1" customFormat="1" ht="19.5" x14ac:dyDescent="0.2">
      <c r="B205" s="21"/>
      <c r="D205" s="103" t="s">
        <v>180</v>
      </c>
      <c r="F205" s="104" t="s">
        <v>432</v>
      </c>
      <c r="I205" s="105"/>
      <c r="L205" s="21"/>
      <c r="M205" s="106"/>
      <c r="T205" s="33"/>
      <c r="AT205" s="10" t="s">
        <v>180</v>
      </c>
      <c r="AU205" s="10" t="s">
        <v>85</v>
      </c>
    </row>
    <row r="206" spans="2:65" s="7" customFormat="1" x14ac:dyDescent="0.2">
      <c r="B206" s="107"/>
      <c r="D206" s="103" t="s">
        <v>182</v>
      </c>
      <c r="E206" s="108" t="s">
        <v>1</v>
      </c>
      <c r="F206" s="109" t="s">
        <v>434</v>
      </c>
      <c r="H206" s="110">
        <v>2</v>
      </c>
      <c r="I206" s="111"/>
      <c r="L206" s="107"/>
      <c r="M206" s="112"/>
      <c r="T206" s="113"/>
      <c r="AT206" s="108" t="s">
        <v>182</v>
      </c>
      <c r="AU206" s="108" t="s">
        <v>85</v>
      </c>
      <c r="AV206" s="7" t="s">
        <v>85</v>
      </c>
      <c r="AW206" s="7" t="s">
        <v>32</v>
      </c>
      <c r="AX206" s="7" t="s">
        <v>75</v>
      </c>
      <c r="AY206" s="108" t="s">
        <v>172</v>
      </c>
    </row>
    <row r="207" spans="2:65" s="7" customFormat="1" x14ac:dyDescent="0.2">
      <c r="B207" s="107"/>
      <c r="D207" s="103" t="s">
        <v>182</v>
      </c>
      <c r="E207" s="108" t="s">
        <v>1</v>
      </c>
      <c r="F207" s="109" t="s">
        <v>435</v>
      </c>
      <c r="H207" s="110">
        <v>2</v>
      </c>
      <c r="I207" s="111"/>
      <c r="L207" s="107"/>
      <c r="M207" s="112"/>
      <c r="T207" s="113"/>
      <c r="AT207" s="108" t="s">
        <v>182</v>
      </c>
      <c r="AU207" s="108" t="s">
        <v>85</v>
      </c>
      <c r="AV207" s="7" t="s">
        <v>85</v>
      </c>
      <c r="AW207" s="7" t="s">
        <v>32</v>
      </c>
      <c r="AX207" s="7" t="s">
        <v>75</v>
      </c>
      <c r="AY207" s="108" t="s">
        <v>172</v>
      </c>
    </row>
    <row r="208" spans="2:65" s="7" customFormat="1" x14ac:dyDescent="0.2">
      <c r="B208" s="107"/>
      <c r="D208" s="103" t="s">
        <v>182</v>
      </c>
      <c r="E208" s="108" t="s">
        <v>1</v>
      </c>
      <c r="F208" s="109" t="s">
        <v>1411</v>
      </c>
      <c r="H208" s="110">
        <v>3</v>
      </c>
      <c r="I208" s="111"/>
      <c r="L208" s="107"/>
      <c r="M208" s="112"/>
      <c r="T208" s="113"/>
      <c r="AT208" s="108" t="s">
        <v>182</v>
      </c>
      <c r="AU208" s="108" t="s">
        <v>85</v>
      </c>
      <c r="AV208" s="7" t="s">
        <v>85</v>
      </c>
      <c r="AW208" s="7" t="s">
        <v>32</v>
      </c>
      <c r="AX208" s="7" t="s">
        <v>75</v>
      </c>
      <c r="AY208" s="108" t="s">
        <v>172</v>
      </c>
    </row>
    <row r="209" spans="2:65" s="7" customFormat="1" x14ac:dyDescent="0.2">
      <c r="B209" s="107"/>
      <c r="D209" s="103" t="s">
        <v>182</v>
      </c>
      <c r="E209" s="108" t="s">
        <v>1</v>
      </c>
      <c r="F209" s="109" t="s">
        <v>1412</v>
      </c>
      <c r="H209" s="110">
        <v>3</v>
      </c>
      <c r="I209" s="111"/>
      <c r="L209" s="107"/>
      <c r="M209" s="112"/>
      <c r="T209" s="113"/>
      <c r="AT209" s="108" t="s">
        <v>182</v>
      </c>
      <c r="AU209" s="108" t="s">
        <v>85</v>
      </c>
      <c r="AV209" s="7" t="s">
        <v>85</v>
      </c>
      <c r="AW209" s="7" t="s">
        <v>32</v>
      </c>
      <c r="AX209" s="7" t="s">
        <v>75</v>
      </c>
      <c r="AY209" s="108" t="s">
        <v>172</v>
      </c>
    </row>
    <row r="210" spans="2:65" s="8" customFormat="1" x14ac:dyDescent="0.2">
      <c r="B210" s="114"/>
      <c r="D210" s="103" t="s">
        <v>182</v>
      </c>
      <c r="E210" s="115" t="s">
        <v>1</v>
      </c>
      <c r="F210" s="116" t="s">
        <v>186</v>
      </c>
      <c r="H210" s="117">
        <v>10</v>
      </c>
      <c r="I210" s="118"/>
      <c r="L210" s="114"/>
      <c r="M210" s="119"/>
      <c r="T210" s="120"/>
      <c r="AT210" s="115" t="s">
        <v>182</v>
      </c>
      <c r="AU210" s="115" t="s">
        <v>85</v>
      </c>
      <c r="AV210" s="8" t="s">
        <v>178</v>
      </c>
      <c r="AW210" s="8" t="s">
        <v>32</v>
      </c>
      <c r="AX210" s="8" t="s">
        <v>83</v>
      </c>
      <c r="AY210" s="115" t="s">
        <v>172</v>
      </c>
    </row>
    <row r="211" spans="2:65" s="1" customFormat="1" ht="24.2" customHeight="1" x14ac:dyDescent="0.2">
      <c r="B211" s="21"/>
      <c r="C211" s="152" t="s">
        <v>331</v>
      </c>
      <c r="D211" s="152" t="s">
        <v>174</v>
      </c>
      <c r="E211" s="153" t="s">
        <v>440</v>
      </c>
      <c r="F211" s="154" t="s">
        <v>441</v>
      </c>
      <c r="G211" s="155" t="s">
        <v>269</v>
      </c>
      <c r="H211" s="156">
        <v>1165</v>
      </c>
      <c r="I211" s="94">
        <v>9.6999999999999993</v>
      </c>
      <c r="J211" s="157">
        <f>ROUND(I211*H211,2)</f>
        <v>11300.5</v>
      </c>
      <c r="K211" s="158"/>
      <c r="L211" s="21"/>
      <c r="M211" s="159" t="s">
        <v>1</v>
      </c>
      <c r="N211" s="98" t="s">
        <v>40</v>
      </c>
      <c r="P211" s="99">
        <f>O211*H211</f>
        <v>0</v>
      </c>
      <c r="Q211" s="99">
        <v>5.0000000000000002E-5</v>
      </c>
      <c r="R211" s="99">
        <f>Q211*H211</f>
        <v>5.8250000000000003E-2</v>
      </c>
      <c r="S211" s="99">
        <v>0</v>
      </c>
      <c r="T211" s="100">
        <f>S211*H211</f>
        <v>0</v>
      </c>
      <c r="AR211" s="101" t="s">
        <v>178</v>
      </c>
      <c r="AT211" s="101" t="s">
        <v>174</v>
      </c>
      <c r="AU211" s="101" t="s">
        <v>85</v>
      </c>
      <c r="AY211" s="10" t="s">
        <v>172</v>
      </c>
      <c r="BE211" s="102">
        <f>IF(N211="základní",J211,0)</f>
        <v>11300.5</v>
      </c>
      <c r="BF211" s="102">
        <f>IF(N211="snížená",J211,0)</f>
        <v>0</v>
      </c>
      <c r="BG211" s="102">
        <f>IF(N211="zákl. přenesená",J211,0)</f>
        <v>0</v>
      </c>
      <c r="BH211" s="102">
        <f>IF(N211="sníž. přenesená",J211,0)</f>
        <v>0</v>
      </c>
      <c r="BI211" s="102">
        <f>IF(N211="nulová",J211,0)</f>
        <v>0</v>
      </c>
      <c r="BJ211" s="10" t="s">
        <v>83</v>
      </c>
      <c r="BK211" s="102">
        <f>ROUND(I211*H211,2)</f>
        <v>11300.5</v>
      </c>
      <c r="BL211" s="10" t="s">
        <v>178</v>
      </c>
      <c r="BM211" s="101" t="s">
        <v>1413</v>
      </c>
    </row>
    <row r="212" spans="2:65" s="1" customFormat="1" ht="19.5" x14ac:dyDescent="0.2">
      <c r="B212" s="21"/>
      <c r="D212" s="103" t="s">
        <v>180</v>
      </c>
      <c r="F212" s="104" t="s">
        <v>443</v>
      </c>
      <c r="I212" s="105"/>
      <c r="L212" s="21"/>
      <c r="M212" s="106"/>
      <c r="T212" s="33"/>
      <c r="AT212" s="10" t="s">
        <v>180</v>
      </c>
      <c r="AU212" s="10" t="s">
        <v>85</v>
      </c>
    </row>
    <row r="213" spans="2:65" s="7" customFormat="1" x14ac:dyDescent="0.2">
      <c r="B213" s="107"/>
      <c r="D213" s="103" t="s">
        <v>182</v>
      </c>
      <c r="E213" s="108" t="s">
        <v>1</v>
      </c>
      <c r="F213" s="109" t="s">
        <v>1414</v>
      </c>
      <c r="H213" s="110">
        <v>1165</v>
      </c>
      <c r="I213" s="111"/>
      <c r="L213" s="107"/>
      <c r="M213" s="112"/>
      <c r="T213" s="113"/>
      <c r="AT213" s="108" t="s">
        <v>182</v>
      </c>
      <c r="AU213" s="108" t="s">
        <v>85</v>
      </c>
      <c r="AV213" s="7" t="s">
        <v>85</v>
      </c>
      <c r="AW213" s="7" t="s">
        <v>32</v>
      </c>
      <c r="AX213" s="7" t="s">
        <v>83</v>
      </c>
      <c r="AY213" s="108" t="s">
        <v>172</v>
      </c>
    </row>
    <row r="214" spans="2:65" s="1" customFormat="1" ht="16.5" customHeight="1" x14ac:dyDescent="0.2">
      <c r="B214" s="21"/>
      <c r="C214" s="152" t="s">
        <v>337</v>
      </c>
      <c r="D214" s="152" t="s">
        <v>174</v>
      </c>
      <c r="E214" s="153" t="s">
        <v>458</v>
      </c>
      <c r="F214" s="154" t="s">
        <v>459</v>
      </c>
      <c r="G214" s="155" t="s">
        <v>269</v>
      </c>
      <c r="H214" s="156">
        <v>1165</v>
      </c>
      <c r="I214" s="94">
        <v>0.97</v>
      </c>
      <c r="J214" s="157">
        <f>ROUND(I214*H214,2)</f>
        <v>1130.05</v>
      </c>
      <c r="K214" s="158"/>
      <c r="L214" s="21"/>
      <c r="M214" s="159" t="s">
        <v>1</v>
      </c>
      <c r="N214" s="98" t="s">
        <v>40</v>
      </c>
      <c r="P214" s="99">
        <f>O214*H214</f>
        <v>0</v>
      </c>
      <c r="Q214" s="99">
        <v>0</v>
      </c>
      <c r="R214" s="99">
        <f>Q214*H214</f>
        <v>0</v>
      </c>
      <c r="S214" s="99">
        <v>0</v>
      </c>
      <c r="T214" s="100">
        <f>S214*H214</f>
        <v>0</v>
      </c>
      <c r="AR214" s="101" t="s">
        <v>178</v>
      </c>
      <c r="AT214" s="101" t="s">
        <v>174</v>
      </c>
      <c r="AU214" s="101" t="s">
        <v>85</v>
      </c>
      <c r="AY214" s="10" t="s">
        <v>172</v>
      </c>
      <c r="BE214" s="102">
        <f>IF(N214="základní",J214,0)</f>
        <v>1130.05</v>
      </c>
      <c r="BF214" s="102">
        <f>IF(N214="snížená",J214,0)</f>
        <v>0</v>
      </c>
      <c r="BG214" s="102">
        <f>IF(N214="zákl. přenesená",J214,0)</f>
        <v>0</v>
      </c>
      <c r="BH214" s="102">
        <f>IF(N214="sníž. přenesená",J214,0)</f>
        <v>0</v>
      </c>
      <c r="BI214" s="102">
        <f>IF(N214="nulová",J214,0)</f>
        <v>0</v>
      </c>
      <c r="BJ214" s="10" t="s">
        <v>83</v>
      </c>
      <c r="BK214" s="102">
        <f>ROUND(I214*H214,2)</f>
        <v>1130.05</v>
      </c>
      <c r="BL214" s="10" t="s">
        <v>178</v>
      </c>
      <c r="BM214" s="101" t="s">
        <v>1415</v>
      </c>
    </row>
    <row r="215" spans="2:65" s="1" customFormat="1" ht="19.5" x14ac:dyDescent="0.2">
      <c r="B215" s="21"/>
      <c r="D215" s="103" t="s">
        <v>180</v>
      </c>
      <c r="F215" s="104" t="s">
        <v>461</v>
      </c>
      <c r="I215" s="105"/>
      <c r="L215" s="21"/>
      <c r="M215" s="106"/>
      <c r="T215" s="33"/>
      <c r="AT215" s="10" t="s">
        <v>180</v>
      </c>
      <c r="AU215" s="10" t="s">
        <v>85</v>
      </c>
    </row>
    <row r="216" spans="2:65" s="7" customFormat="1" x14ac:dyDescent="0.2">
      <c r="B216" s="107"/>
      <c r="D216" s="103" t="s">
        <v>182</v>
      </c>
      <c r="E216" s="108" t="s">
        <v>1</v>
      </c>
      <c r="F216" s="109" t="s">
        <v>1414</v>
      </c>
      <c r="H216" s="110">
        <v>1165</v>
      </c>
      <c r="I216" s="111"/>
      <c r="L216" s="107"/>
      <c r="M216" s="112"/>
      <c r="T216" s="113"/>
      <c r="AT216" s="108" t="s">
        <v>182</v>
      </c>
      <c r="AU216" s="108" t="s">
        <v>85</v>
      </c>
      <c r="AV216" s="7" t="s">
        <v>85</v>
      </c>
      <c r="AW216" s="7" t="s">
        <v>32</v>
      </c>
      <c r="AX216" s="7" t="s">
        <v>83</v>
      </c>
      <c r="AY216" s="108" t="s">
        <v>172</v>
      </c>
    </row>
    <row r="217" spans="2:65" s="1" customFormat="1" ht="24.2" customHeight="1" x14ac:dyDescent="0.2">
      <c r="B217" s="21"/>
      <c r="C217" s="152" t="s">
        <v>345</v>
      </c>
      <c r="D217" s="152" t="s">
        <v>174</v>
      </c>
      <c r="E217" s="153" t="s">
        <v>492</v>
      </c>
      <c r="F217" s="154" t="s">
        <v>493</v>
      </c>
      <c r="G217" s="155" t="s">
        <v>269</v>
      </c>
      <c r="H217" s="156">
        <v>9</v>
      </c>
      <c r="I217" s="94">
        <v>291</v>
      </c>
      <c r="J217" s="157">
        <f>ROUND(I217*H217,2)</f>
        <v>2619</v>
      </c>
      <c r="K217" s="158"/>
      <c r="L217" s="21"/>
      <c r="M217" s="159" t="s">
        <v>1</v>
      </c>
      <c r="N217" s="98" t="s">
        <v>40</v>
      </c>
      <c r="P217" s="99">
        <f>O217*H217</f>
        <v>0</v>
      </c>
      <c r="Q217" s="99">
        <v>0.58896999999999999</v>
      </c>
      <c r="R217" s="99">
        <f>Q217*H217</f>
        <v>5.3007299999999997</v>
      </c>
      <c r="S217" s="99">
        <v>0</v>
      </c>
      <c r="T217" s="100">
        <f>S217*H217</f>
        <v>0</v>
      </c>
      <c r="AR217" s="101" t="s">
        <v>178</v>
      </c>
      <c r="AT217" s="101" t="s">
        <v>174</v>
      </c>
      <c r="AU217" s="101" t="s">
        <v>85</v>
      </c>
      <c r="AY217" s="10" t="s">
        <v>172</v>
      </c>
      <c r="BE217" s="102">
        <f>IF(N217="základní",J217,0)</f>
        <v>2619</v>
      </c>
      <c r="BF217" s="102">
        <f>IF(N217="snížená",J217,0)</f>
        <v>0</v>
      </c>
      <c r="BG217" s="102">
        <f>IF(N217="zákl. přenesená",J217,0)</f>
        <v>0</v>
      </c>
      <c r="BH217" s="102">
        <f>IF(N217="sníž. přenesená",J217,0)</f>
        <v>0</v>
      </c>
      <c r="BI217" s="102">
        <f>IF(N217="nulová",J217,0)</f>
        <v>0</v>
      </c>
      <c r="BJ217" s="10" t="s">
        <v>83</v>
      </c>
      <c r="BK217" s="102">
        <f>ROUND(I217*H217,2)</f>
        <v>2619</v>
      </c>
      <c r="BL217" s="10" t="s">
        <v>178</v>
      </c>
      <c r="BM217" s="101" t="s">
        <v>1416</v>
      </c>
    </row>
    <row r="218" spans="2:65" s="1" customFormat="1" ht="19.5" x14ac:dyDescent="0.2">
      <c r="B218" s="21"/>
      <c r="D218" s="103" t="s">
        <v>180</v>
      </c>
      <c r="F218" s="104" t="s">
        <v>495</v>
      </c>
      <c r="I218" s="105"/>
      <c r="L218" s="21"/>
      <c r="M218" s="106"/>
      <c r="T218" s="33"/>
      <c r="AT218" s="10" t="s">
        <v>180</v>
      </c>
      <c r="AU218" s="10" t="s">
        <v>85</v>
      </c>
    </row>
    <row r="219" spans="2:65" s="7" customFormat="1" x14ac:dyDescent="0.2">
      <c r="B219" s="107"/>
      <c r="D219" s="103" t="s">
        <v>182</v>
      </c>
      <c r="E219" s="108" t="s">
        <v>1</v>
      </c>
      <c r="F219" s="109" t="s">
        <v>1408</v>
      </c>
      <c r="H219" s="110">
        <v>9</v>
      </c>
      <c r="I219" s="111"/>
      <c r="L219" s="107"/>
      <c r="M219" s="112"/>
      <c r="T219" s="113"/>
      <c r="AT219" s="108" t="s">
        <v>182</v>
      </c>
      <c r="AU219" s="108" t="s">
        <v>85</v>
      </c>
      <c r="AV219" s="7" t="s">
        <v>85</v>
      </c>
      <c r="AW219" s="7" t="s">
        <v>32</v>
      </c>
      <c r="AX219" s="7" t="s">
        <v>83</v>
      </c>
      <c r="AY219" s="108" t="s">
        <v>172</v>
      </c>
    </row>
    <row r="220" spans="2:65" s="1" customFormat="1" ht="24.2" customHeight="1" x14ac:dyDescent="0.2">
      <c r="B220" s="21"/>
      <c r="C220" s="152" t="s">
        <v>353</v>
      </c>
      <c r="D220" s="152" t="s">
        <v>174</v>
      </c>
      <c r="E220" s="153" t="s">
        <v>509</v>
      </c>
      <c r="F220" s="154" t="s">
        <v>510</v>
      </c>
      <c r="G220" s="155" t="s">
        <v>177</v>
      </c>
      <c r="H220" s="156">
        <v>582.5</v>
      </c>
      <c r="I220" s="94">
        <v>4.8499999999999996</v>
      </c>
      <c r="J220" s="157">
        <f>ROUND(I220*H220,2)</f>
        <v>2825.13</v>
      </c>
      <c r="K220" s="158"/>
      <c r="L220" s="21"/>
      <c r="M220" s="159" t="s">
        <v>1</v>
      </c>
      <c r="N220" s="98" t="s">
        <v>40</v>
      </c>
      <c r="P220" s="99">
        <f>O220*H220</f>
        <v>0</v>
      </c>
      <c r="Q220" s="99">
        <v>0</v>
      </c>
      <c r="R220" s="99">
        <f>Q220*H220</f>
        <v>0</v>
      </c>
      <c r="S220" s="99">
        <v>0.02</v>
      </c>
      <c r="T220" s="100">
        <f>S220*H220</f>
        <v>11.65</v>
      </c>
      <c r="AR220" s="101" t="s">
        <v>178</v>
      </c>
      <c r="AT220" s="101" t="s">
        <v>174</v>
      </c>
      <c r="AU220" s="101" t="s">
        <v>85</v>
      </c>
      <c r="AY220" s="10" t="s">
        <v>172</v>
      </c>
      <c r="BE220" s="102">
        <f>IF(N220="základní",J220,0)</f>
        <v>2825.13</v>
      </c>
      <c r="BF220" s="102">
        <f>IF(N220="snížená",J220,0)</f>
        <v>0</v>
      </c>
      <c r="BG220" s="102">
        <f>IF(N220="zákl. přenesená",J220,0)</f>
        <v>0</v>
      </c>
      <c r="BH220" s="102">
        <f>IF(N220="sníž. přenesená",J220,0)</f>
        <v>0</v>
      </c>
      <c r="BI220" s="102">
        <f>IF(N220="nulová",J220,0)</f>
        <v>0</v>
      </c>
      <c r="BJ220" s="10" t="s">
        <v>83</v>
      </c>
      <c r="BK220" s="102">
        <f>ROUND(I220*H220,2)</f>
        <v>2825.13</v>
      </c>
      <c r="BL220" s="10" t="s">
        <v>178</v>
      </c>
      <c r="BM220" s="101" t="s">
        <v>1417</v>
      </c>
    </row>
    <row r="221" spans="2:65" s="1" customFormat="1" ht="39" x14ac:dyDescent="0.2">
      <c r="B221" s="21"/>
      <c r="D221" s="103" t="s">
        <v>180</v>
      </c>
      <c r="F221" s="104" t="s">
        <v>512</v>
      </c>
      <c r="I221" s="105"/>
      <c r="L221" s="21"/>
      <c r="M221" s="106"/>
      <c r="T221" s="33"/>
      <c r="AT221" s="10" t="s">
        <v>180</v>
      </c>
      <c r="AU221" s="10" t="s">
        <v>85</v>
      </c>
    </row>
    <row r="222" spans="2:65" s="7" customFormat="1" x14ac:dyDescent="0.2">
      <c r="B222" s="107"/>
      <c r="D222" s="103" t="s">
        <v>182</v>
      </c>
      <c r="E222" s="108" t="s">
        <v>1</v>
      </c>
      <c r="F222" s="109" t="s">
        <v>1418</v>
      </c>
      <c r="H222" s="110">
        <v>582.5</v>
      </c>
      <c r="I222" s="111"/>
      <c r="L222" s="107"/>
      <c r="M222" s="112"/>
      <c r="T222" s="113"/>
      <c r="AT222" s="108" t="s">
        <v>182</v>
      </c>
      <c r="AU222" s="108" t="s">
        <v>85</v>
      </c>
      <c r="AV222" s="7" t="s">
        <v>85</v>
      </c>
      <c r="AW222" s="7" t="s">
        <v>32</v>
      </c>
      <c r="AX222" s="7" t="s">
        <v>83</v>
      </c>
      <c r="AY222" s="108" t="s">
        <v>172</v>
      </c>
    </row>
    <row r="223" spans="2:65" s="1" customFormat="1" ht="16.5" customHeight="1" x14ac:dyDescent="0.2">
      <c r="B223" s="21"/>
      <c r="C223" s="152" t="s">
        <v>359</v>
      </c>
      <c r="D223" s="152" t="s">
        <v>174</v>
      </c>
      <c r="E223" s="153" t="s">
        <v>1419</v>
      </c>
      <c r="F223" s="154" t="s">
        <v>1420</v>
      </c>
      <c r="G223" s="155" t="s">
        <v>269</v>
      </c>
      <c r="H223" s="156">
        <v>115</v>
      </c>
      <c r="I223" s="94">
        <v>339.5</v>
      </c>
      <c r="J223" s="157">
        <f>ROUND(I223*H223,2)</f>
        <v>39042.5</v>
      </c>
      <c r="K223" s="158"/>
      <c r="L223" s="21"/>
      <c r="M223" s="159" t="s">
        <v>1</v>
      </c>
      <c r="N223" s="98" t="s">
        <v>40</v>
      </c>
      <c r="P223" s="99">
        <f>O223*H223</f>
        <v>0</v>
      </c>
      <c r="Q223" s="99">
        <v>0</v>
      </c>
      <c r="R223" s="99">
        <f>Q223*H223</f>
        <v>0</v>
      </c>
      <c r="S223" s="99">
        <v>2.48E-3</v>
      </c>
      <c r="T223" s="100">
        <f>S223*H223</f>
        <v>0.28520000000000001</v>
      </c>
      <c r="AR223" s="101" t="s">
        <v>178</v>
      </c>
      <c r="AT223" s="101" t="s">
        <v>174</v>
      </c>
      <c r="AU223" s="101" t="s">
        <v>85</v>
      </c>
      <c r="AY223" s="10" t="s">
        <v>172</v>
      </c>
      <c r="BE223" s="102">
        <f>IF(N223="základní",J223,0)</f>
        <v>39042.5</v>
      </c>
      <c r="BF223" s="102">
        <f>IF(N223="snížená",J223,0)</f>
        <v>0</v>
      </c>
      <c r="BG223" s="102">
        <f>IF(N223="zákl. přenesená",J223,0)</f>
        <v>0</v>
      </c>
      <c r="BH223" s="102">
        <f>IF(N223="sníž. přenesená",J223,0)</f>
        <v>0</v>
      </c>
      <c r="BI223" s="102">
        <f>IF(N223="nulová",J223,0)</f>
        <v>0</v>
      </c>
      <c r="BJ223" s="10" t="s">
        <v>83</v>
      </c>
      <c r="BK223" s="102">
        <f>ROUND(I223*H223,2)</f>
        <v>39042.5</v>
      </c>
      <c r="BL223" s="10" t="s">
        <v>178</v>
      </c>
      <c r="BM223" s="101" t="s">
        <v>1421</v>
      </c>
    </row>
    <row r="224" spans="2:65" s="1" customFormat="1" ht="29.25" x14ac:dyDescent="0.2">
      <c r="B224" s="21"/>
      <c r="D224" s="103" t="s">
        <v>180</v>
      </c>
      <c r="F224" s="104" t="s">
        <v>1422</v>
      </c>
      <c r="I224" s="105"/>
      <c r="L224" s="21"/>
      <c r="M224" s="106"/>
      <c r="T224" s="33"/>
      <c r="AT224" s="10" t="s">
        <v>180</v>
      </c>
      <c r="AU224" s="10" t="s">
        <v>85</v>
      </c>
    </row>
    <row r="225" spans="2:65" s="7" customFormat="1" x14ac:dyDescent="0.2">
      <c r="B225" s="107"/>
      <c r="D225" s="103" t="s">
        <v>182</v>
      </c>
      <c r="E225" s="108" t="s">
        <v>1</v>
      </c>
      <c r="F225" s="109" t="s">
        <v>1423</v>
      </c>
      <c r="H225" s="110">
        <v>115</v>
      </c>
      <c r="I225" s="111"/>
      <c r="L225" s="107"/>
      <c r="M225" s="112"/>
      <c r="T225" s="113"/>
      <c r="AT225" s="108" t="s">
        <v>182</v>
      </c>
      <c r="AU225" s="108" t="s">
        <v>85</v>
      </c>
      <c r="AV225" s="7" t="s">
        <v>85</v>
      </c>
      <c r="AW225" s="7" t="s">
        <v>32</v>
      </c>
      <c r="AX225" s="7" t="s">
        <v>83</v>
      </c>
      <c r="AY225" s="108" t="s">
        <v>172</v>
      </c>
    </row>
    <row r="226" spans="2:65" s="1" customFormat="1" ht="33" customHeight="1" x14ac:dyDescent="0.2">
      <c r="B226" s="21"/>
      <c r="C226" s="152" t="s">
        <v>670</v>
      </c>
      <c r="D226" s="152" t="s">
        <v>174</v>
      </c>
      <c r="E226" s="153" t="s">
        <v>1424</v>
      </c>
      <c r="F226" s="154" t="s">
        <v>1425</v>
      </c>
      <c r="G226" s="155" t="s">
        <v>189</v>
      </c>
      <c r="H226" s="156">
        <v>45</v>
      </c>
      <c r="I226" s="94">
        <v>485</v>
      </c>
      <c r="J226" s="157">
        <f>ROUND(I226*H226,2)</f>
        <v>21825</v>
      </c>
      <c r="K226" s="158"/>
      <c r="L226" s="21"/>
      <c r="M226" s="159" t="s">
        <v>1</v>
      </c>
      <c r="N226" s="98" t="s">
        <v>40</v>
      </c>
      <c r="P226" s="99">
        <f>O226*H226</f>
        <v>0</v>
      </c>
      <c r="Q226" s="99">
        <v>0</v>
      </c>
      <c r="R226" s="99">
        <f>Q226*H226</f>
        <v>0</v>
      </c>
      <c r="S226" s="99">
        <v>0.24</v>
      </c>
      <c r="T226" s="100">
        <f>S226*H226</f>
        <v>10.799999999999999</v>
      </c>
      <c r="AR226" s="101" t="s">
        <v>178</v>
      </c>
      <c r="AT226" s="101" t="s">
        <v>174</v>
      </c>
      <c r="AU226" s="101" t="s">
        <v>85</v>
      </c>
      <c r="AY226" s="10" t="s">
        <v>172</v>
      </c>
      <c r="BE226" s="102">
        <f>IF(N226="základní",J226,0)</f>
        <v>21825</v>
      </c>
      <c r="BF226" s="102">
        <f>IF(N226="snížená",J226,0)</f>
        <v>0</v>
      </c>
      <c r="BG226" s="102">
        <f>IF(N226="zákl. přenesená",J226,0)</f>
        <v>0</v>
      </c>
      <c r="BH226" s="102">
        <f>IF(N226="sníž. přenesená",J226,0)</f>
        <v>0</v>
      </c>
      <c r="BI226" s="102">
        <f>IF(N226="nulová",J226,0)</f>
        <v>0</v>
      </c>
      <c r="BJ226" s="10" t="s">
        <v>83</v>
      </c>
      <c r="BK226" s="102">
        <f>ROUND(I226*H226,2)</f>
        <v>21825</v>
      </c>
      <c r="BL226" s="10" t="s">
        <v>178</v>
      </c>
      <c r="BM226" s="101" t="s">
        <v>1426</v>
      </c>
    </row>
    <row r="227" spans="2:65" s="1" customFormat="1" ht="19.5" x14ac:dyDescent="0.2">
      <c r="B227" s="21"/>
      <c r="D227" s="103" t="s">
        <v>180</v>
      </c>
      <c r="F227" s="104" t="s">
        <v>1427</v>
      </c>
      <c r="I227" s="105"/>
      <c r="L227" s="21"/>
      <c r="M227" s="106"/>
      <c r="T227" s="33"/>
      <c r="AT227" s="10" t="s">
        <v>180</v>
      </c>
      <c r="AU227" s="10" t="s">
        <v>85</v>
      </c>
    </row>
    <row r="228" spans="2:65" s="7" customFormat="1" x14ac:dyDescent="0.2">
      <c r="B228" s="107"/>
      <c r="D228" s="103" t="s">
        <v>182</v>
      </c>
      <c r="E228" s="108" t="s">
        <v>1</v>
      </c>
      <c r="F228" s="109" t="s">
        <v>1428</v>
      </c>
      <c r="H228" s="110">
        <v>45</v>
      </c>
      <c r="I228" s="111"/>
      <c r="L228" s="107"/>
      <c r="M228" s="112"/>
      <c r="T228" s="113"/>
      <c r="AT228" s="108" t="s">
        <v>182</v>
      </c>
      <c r="AU228" s="108" t="s">
        <v>85</v>
      </c>
      <c r="AV228" s="7" t="s">
        <v>85</v>
      </c>
      <c r="AW228" s="7" t="s">
        <v>32</v>
      </c>
      <c r="AX228" s="7" t="s">
        <v>83</v>
      </c>
      <c r="AY228" s="108" t="s">
        <v>172</v>
      </c>
    </row>
    <row r="229" spans="2:65" s="6" customFormat="1" ht="22.9" customHeight="1" x14ac:dyDescent="0.2">
      <c r="B229" s="76"/>
      <c r="D229" s="77" t="s">
        <v>74</v>
      </c>
      <c r="E229" s="86" t="s">
        <v>516</v>
      </c>
      <c r="F229" s="86" t="s">
        <v>517</v>
      </c>
      <c r="I229" s="79"/>
      <c r="J229" s="87">
        <f>BK229</f>
        <v>321.92</v>
      </c>
      <c r="L229" s="76"/>
      <c r="M229" s="81"/>
      <c r="P229" s="82">
        <f>SUM(P230:P236)</f>
        <v>0</v>
      </c>
      <c r="R229" s="82">
        <f>SUM(R230:R236)</f>
        <v>0</v>
      </c>
      <c r="T229" s="83">
        <f>SUM(T230:T236)</f>
        <v>0</v>
      </c>
      <c r="AR229" s="77" t="s">
        <v>83</v>
      </c>
      <c r="AT229" s="84" t="s">
        <v>74</v>
      </c>
      <c r="AU229" s="84" t="s">
        <v>83</v>
      </c>
      <c r="AY229" s="77" t="s">
        <v>172</v>
      </c>
      <c r="BK229" s="85">
        <f>SUM(BK230:BK236)</f>
        <v>321.92</v>
      </c>
    </row>
    <row r="230" spans="2:65" s="1" customFormat="1" ht="21.75" customHeight="1" x14ac:dyDescent="0.2">
      <c r="B230" s="21"/>
      <c r="C230" s="152" t="s">
        <v>364</v>
      </c>
      <c r="D230" s="152" t="s">
        <v>174</v>
      </c>
      <c r="E230" s="153" t="s">
        <v>661</v>
      </c>
      <c r="F230" s="154" t="s">
        <v>662</v>
      </c>
      <c r="G230" s="155" t="s">
        <v>295</v>
      </c>
      <c r="H230" s="156">
        <v>22.734999999999999</v>
      </c>
      <c r="I230" s="94">
        <v>8.25</v>
      </c>
      <c r="J230" s="157">
        <f>ROUND(I230*H230,2)</f>
        <v>187.56</v>
      </c>
      <c r="K230" s="158"/>
      <c r="L230" s="21"/>
      <c r="M230" s="159" t="s">
        <v>1</v>
      </c>
      <c r="N230" s="98" t="s">
        <v>40</v>
      </c>
      <c r="P230" s="99">
        <f>O230*H230</f>
        <v>0</v>
      </c>
      <c r="Q230" s="99">
        <v>0</v>
      </c>
      <c r="R230" s="99">
        <f>Q230*H230</f>
        <v>0</v>
      </c>
      <c r="S230" s="99">
        <v>0</v>
      </c>
      <c r="T230" s="100">
        <f>S230*H230</f>
        <v>0</v>
      </c>
      <c r="AR230" s="101" t="s">
        <v>178</v>
      </c>
      <c r="AT230" s="101" t="s">
        <v>174</v>
      </c>
      <c r="AU230" s="101" t="s">
        <v>85</v>
      </c>
      <c r="AY230" s="10" t="s">
        <v>172</v>
      </c>
      <c r="BE230" s="102">
        <f>IF(N230="základní",J230,0)</f>
        <v>187.56</v>
      </c>
      <c r="BF230" s="102">
        <f>IF(N230="snížená",J230,0)</f>
        <v>0</v>
      </c>
      <c r="BG230" s="102">
        <f>IF(N230="zákl. přenesená",J230,0)</f>
        <v>0</v>
      </c>
      <c r="BH230" s="102">
        <f>IF(N230="sníž. přenesená",J230,0)</f>
        <v>0</v>
      </c>
      <c r="BI230" s="102">
        <f>IF(N230="nulová",J230,0)</f>
        <v>0</v>
      </c>
      <c r="BJ230" s="10" t="s">
        <v>83</v>
      </c>
      <c r="BK230" s="102">
        <f>ROUND(I230*H230,2)</f>
        <v>187.56</v>
      </c>
      <c r="BL230" s="10" t="s">
        <v>178</v>
      </c>
      <c r="BM230" s="101" t="s">
        <v>1429</v>
      </c>
    </row>
    <row r="231" spans="2:65" s="1" customFormat="1" ht="29.25" x14ac:dyDescent="0.2">
      <c r="B231" s="21"/>
      <c r="D231" s="103" t="s">
        <v>180</v>
      </c>
      <c r="F231" s="104" t="s">
        <v>1015</v>
      </c>
      <c r="I231" s="105"/>
      <c r="L231" s="21"/>
      <c r="M231" s="106"/>
      <c r="T231" s="33"/>
      <c r="AT231" s="10" t="s">
        <v>180</v>
      </c>
      <c r="AU231" s="10" t="s">
        <v>85</v>
      </c>
    </row>
    <row r="232" spans="2:65" s="1" customFormat="1" ht="24.2" customHeight="1" x14ac:dyDescent="0.2">
      <c r="B232" s="21"/>
      <c r="C232" s="152" t="s">
        <v>372</v>
      </c>
      <c r="D232" s="152" t="s">
        <v>174</v>
      </c>
      <c r="E232" s="153" t="s">
        <v>665</v>
      </c>
      <c r="F232" s="154" t="s">
        <v>1016</v>
      </c>
      <c r="G232" s="155" t="s">
        <v>295</v>
      </c>
      <c r="H232" s="156">
        <v>591.11</v>
      </c>
      <c r="I232" s="94">
        <v>0.19</v>
      </c>
      <c r="J232" s="157">
        <f>ROUND(I232*H232,2)</f>
        <v>112.31</v>
      </c>
      <c r="K232" s="158"/>
      <c r="L232" s="21"/>
      <c r="M232" s="159" t="s">
        <v>1</v>
      </c>
      <c r="N232" s="98" t="s">
        <v>40</v>
      </c>
      <c r="P232" s="99">
        <f>O232*H232</f>
        <v>0</v>
      </c>
      <c r="Q232" s="99">
        <v>0</v>
      </c>
      <c r="R232" s="99">
        <f>Q232*H232</f>
        <v>0</v>
      </c>
      <c r="S232" s="99">
        <v>0</v>
      </c>
      <c r="T232" s="100">
        <f>S232*H232</f>
        <v>0</v>
      </c>
      <c r="AR232" s="101" t="s">
        <v>178</v>
      </c>
      <c r="AT232" s="101" t="s">
        <v>174</v>
      </c>
      <c r="AU232" s="101" t="s">
        <v>85</v>
      </c>
      <c r="AY232" s="10" t="s">
        <v>172</v>
      </c>
      <c r="BE232" s="102">
        <f>IF(N232="základní",J232,0)</f>
        <v>112.31</v>
      </c>
      <c r="BF232" s="102">
        <f>IF(N232="snížená",J232,0)</f>
        <v>0</v>
      </c>
      <c r="BG232" s="102">
        <f>IF(N232="zákl. přenesená",J232,0)</f>
        <v>0</v>
      </c>
      <c r="BH232" s="102">
        <f>IF(N232="sníž. přenesená",J232,0)</f>
        <v>0</v>
      </c>
      <c r="BI232" s="102">
        <f>IF(N232="nulová",J232,0)</f>
        <v>0</v>
      </c>
      <c r="BJ232" s="10" t="s">
        <v>83</v>
      </c>
      <c r="BK232" s="102">
        <f>ROUND(I232*H232,2)</f>
        <v>112.31</v>
      </c>
      <c r="BL232" s="10" t="s">
        <v>178</v>
      </c>
      <c r="BM232" s="101" t="s">
        <v>1430</v>
      </c>
    </row>
    <row r="233" spans="2:65" s="1" customFormat="1" ht="29.25" x14ac:dyDescent="0.2">
      <c r="B233" s="21"/>
      <c r="D233" s="103" t="s">
        <v>180</v>
      </c>
      <c r="F233" s="104" t="s">
        <v>1018</v>
      </c>
      <c r="I233" s="105"/>
      <c r="L233" s="21"/>
      <c r="M233" s="106"/>
      <c r="T233" s="33"/>
      <c r="AT233" s="10" t="s">
        <v>180</v>
      </c>
      <c r="AU233" s="10" t="s">
        <v>85</v>
      </c>
    </row>
    <row r="234" spans="2:65" s="7" customFormat="1" x14ac:dyDescent="0.2">
      <c r="B234" s="107"/>
      <c r="D234" s="103" t="s">
        <v>182</v>
      </c>
      <c r="F234" s="109" t="s">
        <v>1431</v>
      </c>
      <c r="H234" s="110">
        <v>591.11</v>
      </c>
      <c r="I234" s="111"/>
      <c r="L234" s="107"/>
      <c r="M234" s="112"/>
      <c r="T234" s="113"/>
      <c r="AT234" s="108" t="s">
        <v>182</v>
      </c>
      <c r="AU234" s="108" t="s">
        <v>85</v>
      </c>
      <c r="AV234" s="7" t="s">
        <v>85</v>
      </c>
      <c r="AW234" s="7" t="s">
        <v>3</v>
      </c>
      <c r="AX234" s="7" t="s">
        <v>83</v>
      </c>
      <c r="AY234" s="108" t="s">
        <v>172</v>
      </c>
    </row>
    <row r="235" spans="2:65" s="1" customFormat="1" ht="33" customHeight="1" x14ac:dyDescent="0.2">
      <c r="B235" s="21"/>
      <c r="C235" s="152" t="s">
        <v>380</v>
      </c>
      <c r="D235" s="152" t="s">
        <v>174</v>
      </c>
      <c r="E235" s="153" t="s">
        <v>1432</v>
      </c>
      <c r="F235" s="154" t="s">
        <v>1433</v>
      </c>
      <c r="G235" s="155" t="s">
        <v>295</v>
      </c>
      <c r="H235" s="156">
        <v>22.734999999999999</v>
      </c>
      <c r="I235" s="94">
        <v>0.97</v>
      </c>
      <c r="J235" s="157">
        <f>ROUND(I235*H235,2)</f>
        <v>22.05</v>
      </c>
      <c r="K235" s="158"/>
      <c r="L235" s="21"/>
      <c r="M235" s="159" t="s">
        <v>1</v>
      </c>
      <c r="N235" s="98" t="s">
        <v>40</v>
      </c>
      <c r="P235" s="99">
        <f>O235*H235</f>
        <v>0</v>
      </c>
      <c r="Q235" s="99">
        <v>0</v>
      </c>
      <c r="R235" s="99">
        <f>Q235*H235</f>
        <v>0</v>
      </c>
      <c r="S235" s="99">
        <v>0</v>
      </c>
      <c r="T235" s="100">
        <f>S235*H235</f>
        <v>0</v>
      </c>
      <c r="AR235" s="101" t="s">
        <v>178</v>
      </c>
      <c r="AT235" s="101" t="s">
        <v>174</v>
      </c>
      <c r="AU235" s="101" t="s">
        <v>85</v>
      </c>
      <c r="AY235" s="10" t="s">
        <v>172</v>
      </c>
      <c r="BE235" s="102">
        <f>IF(N235="základní",J235,0)</f>
        <v>22.05</v>
      </c>
      <c r="BF235" s="102">
        <f>IF(N235="snížená",J235,0)</f>
        <v>0</v>
      </c>
      <c r="BG235" s="102">
        <f>IF(N235="zákl. přenesená",J235,0)</f>
        <v>0</v>
      </c>
      <c r="BH235" s="102">
        <f>IF(N235="sníž. přenesená",J235,0)</f>
        <v>0</v>
      </c>
      <c r="BI235" s="102">
        <f>IF(N235="nulová",J235,0)</f>
        <v>0</v>
      </c>
      <c r="BJ235" s="10" t="s">
        <v>83</v>
      </c>
      <c r="BK235" s="102">
        <f>ROUND(I235*H235,2)</f>
        <v>22.05</v>
      </c>
      <c r="BL235" s="10" t="s">
        <v>178</v>
      </c>
      <c r="BM235" s="101" t="s">
        <v>1434</v>
      </c>
    </row>
    <row r="236" spans="2:65" s="1" customFormat="1" ht="19.5" x14ac:dyDescent="0.2">
      <c r="B236" s="21"/>
      <c r="D236" s="103" t="s">
        <v>180</v>
      </c>
      <c r="F236" s="104" t="s">
        <v>1435</v>
      </c>
      <c r="I236" s="105"/>
      <c r="L236" s="21"/>
      <c r="M236" s="106"/>
      <c r="T236" s="33"/>
      <c r="AT236" s="10" t="s">
        <v>180</v>
      </c>
      <c r="AU236" s="10" t="s">
        <v>85</v>
      </c>
    </row>
    <row r="237" spans="2:65" s="6" customFormat="1" ht="22.9" customHeight="1" x14ac:dyDescent="0.2">
      <c r="B237" s="76"/>
      <c r="D237" s="77" t="s">
        <v>74</v>
      </c>
      <c r="E237" s="86" t="s">
        <v>525</v>
      </c>
      <c r="F237" s="86" t="s">
        <v>526</v>
      </c>
      <c r="I237" s="79"/>
      <c r="J237" s="87">
        <f>BK237</f>
        <v>3383.88</v>
      </c>
      <c r="L237" s="76"/>
      <c r="M237" s="81"/>
      <c r="P237" s="82">
        <f>SUM(P238:P241)</f>
        <v>0</v>
      </c>
      <c r="R237" s="82">
        <f>SUM(R238:R241)</f>
        <v>0</v>
      </c>
      <c r="T237" s="83">
        <f>SUM(T238:T241)</f>
        <v>0</v>
      </c>
      <c r="AR237" s="77" t="s">
        <v>83</v>
      </c>
      <c r="AT237" s="84" t="s">
        <v>74</v>
      </c>
      <c r="AU237" s="84" t="s">
        <v>83</v>
      </c>
      <c r="AY237" s="77" t="s">
        <v>172</v>
      </c>
      <c r="BK237" s="85">
        <f>SUM(BK238:BK241)</f>
        <v>3383.88</v>
      </c>
    </row>
    <row r="238" spans="2:65" s="1" customFormat="1" ht="24.2" customHeight="1" x14ac:dyDescent="0.2">
      <c r="B238" s="21"/>
      <c r="C238" s="152" t="s">
        <v>387</v>
      </c>
      <c r="D238" s="152" t="s">
        <v>174</v>
      </c>
      <c r="E238" s="153" t="s">
        <v>528</v>
      </c>
      <c r="F238" s="154" t="s">
        <v>529</v>
      </c>
      <c r="G238" s="155" t="s">
        <v>295</v>
      </c>
      <c r="H238" s="156">
        <v>3452.9369999999999</v>
      </c>
      <c r="I238" s="94">
        <v>0.49</v>
      </c>
      <c r="J238" s="157">
        <f>ROUND(I238*H238,2)</f>
        <v>1691.94</v>
      </c>
      <c r="K238" s="158"/>
      <c r="L238" s="21"/>
      <c r="M238" s="159" t="s">
        <v>1</v>
      </c>
      <c r="N238" s="98" t="s">
        <v>40</v>
      </c>
      <c r="P238" s="99">
        <f>O238*H238</f>
        <v>0</v>
      </c>
      <c r="Q238" s="99">
        <v>0</v>
      </c>
      <c r="R238" s="99">
        <f>Q238*H238</f>
        <v>0</v>
      </c>
      <c r="S238" s="99">
        <v>0</v>
      </c>
      <c r="T238" s="100">
        <f>S238*H238</f>
        <v>0</v>
      </c>
      <c r="AR238" s="101" t="s">
        <v>178</v>
      </c>
      <c r="AT238" s="101" t="s">
        <v>174</v>
      </c>
      <c r="AU238" s="101" t="s">
        <v>85</v>
      </c>
      <c r="AY238" s="10" t="s">
        <v>172</v>
      </c>
      <c r="BE238" s="102">
        <f>IF(N238="základní",J238,0)</f>
        <v>1691.94</v>
      </c>
      <c r="BF238" s="102">
        <f>IF(N238="snížená",J238,0)</f>
        <v>0</v>
      </c>
      <c r="BG238" s="102">
        <f>IF(N238="zákl. přenesená",J238,0)</f>
        <v>0</v>
      </c>
      <c r="BH238" s="102">
        <f>IF(N238="sníž. přenesená",J238,0)</f>
        <v>0</v>
      </c>
      <c r="BI238" s="102">
        <f>IF(N238="nulová",J238,0)</f>
        <v>0</v>
      </c>
      <c r="BJ238" s="10" t="s">
        <v>83</v>
      </c>
      <c r="BK238" s="102">
        <f>ROUND(I238*H238,2)</f>
        <v>1691.94</v>
      </c>
      <c r="BL238" s="10" t="s">
        <v>178</v>
      </c>
      <c r="BM238" s="101" t="s">
        <v>1436</v>
      </c>
    </row>
    <row r="239" spans="2:65" s="1" customFormat="1" ht="19.5" x14ac:dyDescent="0.2">
      <c r="B239" s="21"/>
      <c r="D239" s="103" t="s">
        <v>180</v>
      </c>
      <c r="F239" s="104" t="s">
        <v>531</v>
      </c>
      <c r="I239" s="105"/>
      <c r="L239" s="21"/>
      <c r="M239" s="106"/>
      <c r="T239" s="33"/>
      <c r="AT239" s="10" t="s">
        <v>180</v>
      </c>
      <c r="AU239" s="10" t="s">
        <v>85</v>
      </c>
    </row>
    <row r="240" spans="2:65" s="1" customFormat="1" ht="33" customHeight="1" x14ac:dyDescent="0.2">
      <c r="B240" s="21"/>
      <c r="C240" s="152" t="s">
        <v>398</v>
      </c>
      <c r="D240" s="152" t="s">
        <v>174</v>
      </c>
      <c r="E240" s="153" t="s">
        <v>533</v>
      </c>
      <c r="F240" s="154" t="s">
        <v>1437</v>
      </c>
      <c r="G240" s="155" t="s">
        <v>295</v>
      </c>
      <c r="H240" s="156">
        <v>3452.9369999999999</v>
      </c>
      <c r="I240" s="94">
        <v>0.49</v>
      </c>
      <c r="J240" s="157">
        <f>ROUND(I240*H240,2)</f>
        <v>1691.94</v>
      </c>
      <c r="K240" s="158"/>
      <c r="L240" s="21"/>
      <c r="M240" s="159" t="s">
        <v>1</v>
      </c>
      <c r="N240" s="98" t="s">
        <v>40</v>
      </c>
      <c r="P240" s="99">
        <f>O240*H240</f>
        <v>0</v>
      </c>
      <c r="Q240" s="99">
        <v>0</v>
      </c>
      <c r="R240" s="99">
        <f>Q240*H240</f>
        <v>0</v>
      </c>
      <c r="S240" s="99">
        <v>0</v>
      </c>
      <c r="T240" s="100">
        <f>S240*H240</f>
        <v>0</v>
      </c>
      <c r="AR240" s="101" t="s">
        <v>178</v>
      </c>
      <c r="AT240" s="101" t="s">
        <v>174</v>
      </c>
      <c r="AU240" s="101" t="s">
        <v>85</v>
      </c>
      <c r="AY240" s="10" t="s">
        <v>172</v>
      </c>
      <c r="BE240" s="102">
        <f>IF(N240="základní",J240,0)</f>
        <v>1691.94</v>
      </c>
      <c r="BF240" s="102">
        <f>IF(N240="snížená",J240,0)</f>
        <v>0</v>
      </c>
      <c r="BG240" s="102">
        <f>IF(N240="zákl. přenesená",J240,0)</f>
        <v>0</v>
      </c>
      <c r="BH240" s="102">
        <f>IF(N240="sníž. přenesená",J240,0)</f>
        <v>0</v>
      </c>
      <c r="BI240" s="102">
        <f>IF(N240="nulová",J240,0)</f>
        <v>0</v>
      </c>
      <c r="BJ240" s="10" t="s">
        <v>83</v>
      </c>
      <c r="BK240" s="102">
        <f>ROUND(I240*H240,2)</f>
        <v>1691.94</v>
      </c>
      <c r="BL240" s="10" t="s">
        <v>178</v>
      </c>
      <c r="BM240" s="101" t="s">
        <v>1438</v>
      </c>
    </row>
    <row r="241" spans="2:47" s="1" customFormat="1" ht="29.25" x14ac:dyDescent="0.2">
      <c r="B241" s="21"/>
      <c r="D241" s="103" t="s">
        <v>180</v>
      </c>
      <c r="F241" s="104" t="s">
        <v>1439</v>
      </c>
      <c r="I241" s="105"/>
      <c r="L241" s="21"/>
      <c r="M241" s="140"/>
      <c r="N241" s="141"/>
      <c r="O241" s="141"/>
      <c r="P241" s="141"/>
      <c r="Q241" s="141"/>
      <c r="R241" s="141"/>
      <c r="S241" s="141"/>
      <c r="T241" s="142"/>
      <c r="AT241" s="10" t="s">
        <v>180</v>
      </c>
      <c r="AU241" s="10" t="s">
        <v>85</v>
      </c>
    </row>
    <row r="242" spans="2:47" s="1" customFormat="1" ht="6.95" customHeight="1" x14ac:dyDescent="0.2">
      <c r="B242" s="27"/>
      <c r="C242" s="28"/>
      <c r="D242" s="28"/>
      <c r="E242" s="28"/>
      <c r="F242" s="28"/>
      <c r="G242" s="28"/>
      <c r="H242" s="28"/>
      <c r="I242" s="188"/>
      <c r="J242" s="28"/>
      <c r="K242" s="28"/>
      <c r="L242" s="21"/>
    </row>
  </sheetData>
  <sheetProtection algorithmName="SHA-512" hashValue="eN4h0rmyegIaKSmVZe6KkNiFfnD8/ZpgmmMTiefVtVHZ/tQi7H2Q3tnP5RofWdu0Nv61Y9UhcxwqnmGvYOIUpw==" saltValue="DG/7IQDMqZB3xAR4vsih2g==" spinCount="100000" sheet="1" objects="1" scenarios="1"/>
  <autoFilter ref="C122:K241" xr:uid="{00000000-0009-0000-0000-00000A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H285"/>
  <sheetViews>
    <sheetView showGridLines="0" workbookViewId="0">
      <selection activeCell="D18" sqref="D18"/>
    </sheetView>
  </sheetViews>
  <sheetFormatPr defaultColWidth="9.1640625" defaultRowHeight="11.25" x14ac:dyDescent="0.2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1"/>
      <c r="C3" s="12"/>
      <c r="D3" s="12"/>
      <c r="E3" s="12"/>
      <c r="F3" s="12"/>
      <c r="G3" s="12"/>
      <c r="H3" s="13"/>
    </row>
    <row r="4" spans="2:8" ht="24.95" customHeight="1" x14ac:dyDescent="0.2">
      <c r="B4" s="13"/>
      <c r="C4" s="14" t="s">
        <v>1440</v>
      </c>
      <c r="H4" s="13"/>
    </row>
    <row r="5" spans="2:8" ht="12" customHeight="1" x14ac:dyDescent="0.2">
      <c r="B5" s="13"/>
      <c r="C5" s="15" t="s">
        <v>13</v>
      </c>
      <c r="D5" s="287" t="s">
        <v>14</v>
      </c>
      <c r="E5" s="267"/>
      <c r="F5" s="267"/>
      <c r="H5" s="13"/>
    </row>
    <row r="6" spans="2:8" ht="36.950000000000003" customHeight="1" x14ac:dyDescent="0.2">
      <c r="B6" s="13"/>
      <c r="C6" s="17" t="s">
        <v>16</v>
      </c>
      <c r="D6" s="284" t="s">
        <v>17</v>
      </c>
      <c r="E6" s="267"/>
      <c r="F6" s="267"/>
      <c r="H6" s="13"/>
    </row>
    <row r="7" spans="2:8" ht="16.5" customHeight="1" x14ac:dyDescent="0.2">
      <c r="B7" s="13"/>
      <c r="C7" s="18" t="s">
        <v>22</v>
      </c>
      <c r="D7" s="31" t="str">
        <f>'Rekapitulace stavby'!AN8</f>
        <v>7. 7. 2022</v>
      </c>
      <c r="H7" s="13"/>
    </row>
    <row r="8" spans="2:8" s="1" customFormat="1" ht="10.9" customHeight="1" x14ac:dyDescent="0.2">
      <c r="B8" s="21"/>
      <c r="H8" s="21"/>
    </row>
    <row r="9" spans="2:8" s="5" customFormat="1" ht="29.25" customHeight="1" x14ac:dyDescent="0.2">
      <c r="B9" s="67"/>
      <c r="C9" s="68" t="s">
        <v>56</v>
      </c>
      <c r="D9" s="69" t="s">
        <v>57</v>
      </c>
      <c r="E9" s="69" t="s">
        <v>159</v>
      </c>
      <c r="F9" s="70" t="s">
        <v>1441</v>
      </c>
      <c r="H9" s="67"/>
    </row>
    <row r="10" spans="2:8" s="1" customFormat="1" ht="26.45" customHeight="1" x14ac:dyDescent="0.2">
      <c r="B10" s="21"/>
      <c r="C10" s="143" t="s">
        <v>1442</v>
      </c>
      <c r="D10" s="143" t="s">
        <v>81</v>
      </c>
      <c r="H10" s="21"/>
    </row>
    <row r="11" spans="2:8" s="1" customFormat="1" ht="16.899999999999999" customHeight="1" x14ac:dyDescent="0.2">
      <c r="B11" s="21"/>
      <c r="C11" s="144" t="s">
        <v>119</v>
      </c>
      <c r="D11" s="145" t="s">
        <v>119</v>
      </c>
      <c r="E11" s="146" t="s">
        <v>1</v>
      </c>
      <c r="F11" s="147">
        <v>2838.1</v>
      </c>
      <c r="H11" s="21"/>
    </row>
    <row r="12" spans="2:8" s="1" customFormat="1" ht="16.899999999999999" customHeight="1" x14ac:dyDescent="0.2">
      <c r="B12" s="21"/>
      <c r="C12" s="148" t="s">
        <v>1</v>
      </c>
      <c r="D12" s="148" t="s">
        <v>192</v>
      </c>
      <c r="E12" s="10" t="s">
        <v>1</v>
      </c>
      <c r="F12" s="149">
        <v>1098.4000000000001</v>
      </c>
      <c r="H12" s="21"/>
    </row>
    <row r="13" spans="2:8" s="1" customFormat="1" ht="16.899999999999999" customHeight="1" x14ac:dyDescent="0.2">
      <c r="B13" s="21"/>
      <c r="C13" s="148" t="s">
        <v>1</v>
      </c>
      <c r="D13" s="148" t="s">
        <v>193</v>
      </c>
      <c r="E13" s="10" t="s">
        <v>1</v>
      </c>
      <c r="F13" s="149">
        <v>782.8</v>
      </c>
      <c r="H13" s="21"/>
    </row>
    <row r="14" spans="2:8" s="1" customFormat="1" ht="16.899999999999999" customHeight="1" x14ac:dyDescent="0.2">
      <c r="B14" s="21"/>
      <c r="C14" s="148" t="s">
        <v>1</v>
      </c>
      <c r="D14" s="148" t="s">
        <v>194</v>
      </c>
      <c r="E14" s="10" t="s">
        <v>1</v>
      </c>
      <c r="F14" s="149">
        <v>943.3</v>
      </c>
      <c r="H14" s="21"/>
    </row>
    <row r="15" spans="2:8" s="1" customFormat="1" ht="16.899999999999999" customHeight="1" x14ac:dyDescent="0.2">
      <c r="B15" s="21"/>
      <c r="C15" s="148" t="s">
        <v>1</v>
      </c>
      <c r="D15" s="148" t="s">
        <v>195</v>
      </c>
      <c r="E15" s="10" t="s">
        <v>1</v>
      </c>
      <c r="F15" s="149">
        <v>13.6</v>
      </c>
      <c r="H15" s="21"/>
    </row>
    <row r="16" spans="2:8" s="1" customFormat="1" ht="16.899999999999999" customHeight="1" x14ac:dyDescent="0.2">
      <c r="B16" s="21"/>
      <c r="C16" s="148" t="s">
        <v>119</v>
      </c>
      <c r="D16" s="148" t="s">
        <v>186</v>
      </c>
      <c r="E16" s="10" t="s">
        <v>1</v>
      </c>
      <c r="F16" s="149">
        <v>2838.1</v>
      </c>
      <c r="H16" s="21"/>
    </row>
    <row r="17" spans="2:8" s="1" customFormat="1" ht="16.899999999999999" customHeight="1" x14ac:dyDescent="0.2">
      <c r="B17" s="21"/>
      <c r="C17" s="150" t="s">
        <v>1443</v>
      </c>
      <c r="H17" s="21"/>
    </row>
    <row r="18" spans="2:8" s="1" customFormat="1" ht="22.5" x14ac:dyDescent="0.2">
      <c r="B18" s="21"/>
      <c r="C18" s="148" t="s">
        <v>187</v>
      </c>
      <c r="D18" s="148" t="s">
        <v>188</v>
      </c>
      <c r="E18" s="10" t="s">
        <v>189</v>
      </c>
      <c r="F18" s="149">
        <v>2838.1</v>
      </c>
      <c r="H18" s="21"/>
    </row>
    <row r="19" spans="2:8" s="1" customFormat="1" ht="22.5" x14ac:dyDescent="0.2">
      <c r="B19" s="21"/>
      <c r="C19" s="148" t="s">
        <v>197</v>
      </c>
      <c r="D19" s="148" t="s">
        <v>198</v>
      </c>
      <c r="E19" s="10" t="s">
        <v>189</v>
      </c>
      <c r="F19" s="149">
        <v>3730.83</v>
      </c>
      <c r="H19" s="21"/>
    </row>
    <row r="20" spans="2:8" s="1" customFormat="1" ht="22.5" x14ac:dyDescent="0.2">
      <c r="B20" s="21"/>
      <c r="C20" s="148" t="s">
        <v>206</v>
      </c>
      <c r="D20" s="148" t="s">
        <v>207</v>
      </c>
      <c r="E20" s="10" t="s">
        <v>189</v>
      </c>
      <c r="F20" s="149">
        <v>63424.11</v>
      </c>
      <c r="H20" s="21"/>
    </row>
    <row r="21" spans="2:8" s="1" customFormat="1" ht="16.899999999999999" customHeight="1" x14ac:dyDescent="0.2">
      <c r="B21" s="21"/>
      <c r="C21" s="144" t="s">
        <v>121</v>
      </c>
      <c r="D21" s="145" t="s">
        <v>122</v>
      </c>
      <c r="E21" s="146" t="s">
        <v>1</v>
      </c>
      <c r="F21" s="147">
        <v>7839.5</v>
      </c>
      <c r="H21" s="21"/>
    </row>
    <row r="22" spans="2:8" s="1" customFormat="1" ht="16.899999999999999" customHeight="1" x14ac:dyDescent="0.2">
      <c r="B22" s="21"/>
      <c r="C22" s="148" t="s">
        <v>1</v>
      </c>
      <c r="D22" s="148" t="s">
        <v>183</v>
      </c>
      <c r="E22" s="10" t="s">
        <v>1</v>
      </c>
      <c r="F22" s="149">
        <v>2409.5</v>
      </c>
      <c r="H22" s="21"/>
    </row>
    <row r="23" spans="2:8" s="1" customFormat="1" ht="16.899999999999999" customHeight="1" x14ac:dyDescent="0.2">
      <c r="B23" s="21"/>
      <c r="C23" s="148" t="s">
        <v>1</v>
      </c>
      <c r="D23" s="148" t="s">
        <v>184</v>
      </c>
      <c r="E23" s="10" t="s">
        <v>1</v>
      </c>
      <c r="F23" s="149">
        <v>3602</v>
      </c>
      <c r="H23" s="21"/>
    </row>
    <row r="24" spans="2:8" s="1" customFormat="1" ht="16.899999999999999" customHeight="1" x14ac:dyDescent="0.2">
      <c r="B24" s="21"/>
      <c r="C24" s="148" t="s">
        <v>1</v>
      </c>
      <c r="D24" s="148" t="s">
        <v>185</v>
      </c>
      <c r="E24" s="10" t="s">
        <v>1</v>
      </c>
      <c r="F24" s="149">
        <v>1828</v>
      </c>
      <c r="H24" s="21"/>
    </row>
    <row r="25" spans="2:8" s="1" customFormat="1" ht="16.899999999999999" customHeight="1" x14ac:dyDescent="0.2">
      <c r="B25" s="21"/>
      <c r="C25" s="148" t="s">
        <v>121</v>
      </c>
      <c r="D25" s="148" t="s">
        <v>186</v>
      </c>
      <c r="E25" s="10" t="s">
        <v>1</v>
      </c>
      <c r="F25" s="149">
        <v>7839.5</v>
      </c>
      <c r="H25" s="21"/>
    </row>
    <row r="26" spans="2:8" s="1" customFormat="1" ht="16.899999999999999" customHeight="1" x14ac:dyDescent="0.2">
      <c r="B26" s="21"/>
      <c r="C26" s="150" t="s">
        <v>1443</v>
      </c>
      <c r="H26" s="21"/>
    </row>
    <row r="27" spans="2:8" s="1" customFormat="1" ht="16.899999999999999" customHeight="1" x14ac:dyDescent="0.2">
      <c r="B27" s="21"/>
      <c r="C27" s="148" t="s">
        <v>175</v>
      </c>
      <c r="D27" s="148" t="s">
        <v>176</v>
      </c>
      <c r="E27" s="10" t="s">
        <v>177</v>
      </c>
      <c r="F27" s="149">
        <v>7839.5</v>
      </c>
      <c r="H27" s="21"/>
    </row>
    <row r="28" spans="2:8" s="1" customFormat="1" ht="22.5" x14ac:dyDescent="0.2">
      <c r="B28" s="21"/>
      <c r="C28" s="148" t="s">
        <v>197</v>
      </c>
      <c r="D28" s="148" t="s">
        <v>198</v>
      </c>
      <c r="E28" s="10" t="s">
        <v>189</v>
      </c>
      <c r="F28" s="149">
        <v>3730.83</v>
      </c>
      <c r="H28" s="21"/>
    </row>
    <row r="29" spans="2:8" s="1" customFormat="1" ht="22.5" x14ac:dyDescent="0.2">
      <c r="B29" s="21"/>
      <c r="C29" s="148" t="s">
        <v>206</v>
      </c>
      <c r="D29" s="148" t="s">
        <v>207</v>
      </c>
      <c r="E29" s="10" t="s">
        <v>189</v>
      </c>
      <c r="F29" s="149">
        <v>63424.11</v>
      </c>
      <c r="H29" s="21"/>
    </row>
    <row r="30" spans="2:8" s="1" customFormat="1" ht="16.899999999999999" customHeight="1" x14ac:dyDescent="0.2">
      <c r="B30" s="21"/>
      <c r="C30" s="144" t="s">
        <v>125</v>
      </c>
      <c r="D30" s="145" t="s">
        <v>125</v>
      </c>
      <c r="E30" s="146" t="s">
        <v>1</v>
      </c>
      <c r="F30" s="147">
        <v>1766.7</v>
      </c>
      <c r="H30" s="21"/>
    </row>
    <row r="31" spans="2:8" s="1" customFormat="1" ht="16.899999999999999" customHeight="1" x14ac:dyDescent="0.2">
      <c r="B31" s="21"/>
      <c r="C31" s="148" t="s">
        <v>1</v>
      </c>
      <c r="D31" s="148" t="s">
        <v>225</v>
      </c>
      <c r="E31" s="10" t="s">
        <v>1</v>
      </c>
      <c r="F31" s="149">
        <v>709.4</v>
      </c>
      <c r="H31" s="21"/>
    </row>
    <row r="32" spans="2:8" s="1" customFormat="1" ht="16.899999999999999" customHeight="1" x14ac:dyDescent="0.2">
      <c r="B32" s="21"/>
      <c r="C32" s="148" t="s">
        <v>1</v>
      </c>
      <c r="D32" s="148" t="s">
        <v>226</v>
      </c>
      <c r="E32" s="10" t="s">
        <v>1</v>
      </c>
      <c r="F32" s="149">
        <v>630.4</v>
      </c>
      <c r="H32" s="21"/>
    </row>
    <row r="33" spans="2:8" s="1" customFormat="1" ht="16.899999999999999" customHeight="1" x14ac:dyDescent="0.2">
      <c r="B33" s="21"/>
      <c r="C33" s="148" t="s">
        <v>1</v>
      </c>
      <c r="D33" s="148" t="s">
        <v>227</v>
      </c>
      <c r="E33" s="10" t="s">
        <v>1</v>
      </c>
      <c r="F33" s="149">
        <v>426.9</v>
      </c>
      <c r="H33" s="21"/>
    </row>
    <row r="34" spans="2:8" s="1" customFormat="1" ht="16.899999999999999" customHeight="1" x14ac:dyDescent="0.2">
      <c r="B34" s="21"/>
      <c r="C34" s="148" t="s">
        <v>125</v>
      </c>
      <c r="D34" s="148" t="s">
        <v>186</v>
      </c>
      <c r="E34" s="10" t="s">
        <v>1</v>
      </c>
      <c r="F34" s="149">
        <v>1766.7</v>
      </c>
      <c r="H34" s="21"/>
    </row>
    <row r="35" spans="2:8" s="1" customFormat="1" ht="16.899999999999999" customHeight="1" x14ac:dyDescent="0.2">
      <c r="B35" s="21"/>
      <c r="C35" s="150" t="s">
        <v>1443</v>
      </c>
      <c r="H35" s="21"/>
    </row>
    <row r="36" spans="2:8" s="1" customFormat="1" ht="16.899999999999999" customHeight="1" x14ac:dyDescent="0.2">
      <c r="B36" s="21"/>
      <c r="C36" s="148" t="s">
        <v>242</v>
      </c>
      <c r="D36" s="148" t="s">
        <v>243</v>
      </c>
      <c r="E36" s="10" t="s">
        <v>177</v>
      </c>
      <c r="F36" s="149">
        <v>1766.7</v>
      </c>
      <c r="H36" s="21"/>
    </row>
    <row r="37" spans="2:8" s="1" customFormat="1" ht="22.5" x14ac:dyDescent="0.2">
      <c r="B37" s="21"/>
      <c r="C37" s="148" t="s">
        <v>197</v>
      </c>
      <c r="D37" s="148" t="s">
        <v>198</v>
      </c>
      <c r="E37" s="10" t="s">
        <v>189</v>
      </c>
      <c r="F37" s="149">
        <v>3730.83</v>
      </c>
      <c r="H37" s="21"/>
    </row>
    <row r="38" spans="2:8" s="1" customFormat="1" ht="22.5" x14ac:dyDescent="0.2">
      <c r="B38" s="21"/>
      <c r="C38" s="148" t="s">
        <v>206</v>
      </c>
      <c r="D38" s="148" t="s">
        <v>207</v>
      </c>
      <c r="E38" s="10" t="s">
        <v>189</v>
      </c>
      <c r="F38" s="149">
        <v>63424.11</v>
      </c>
      <c r="H38" s="21"/>
    </row>
    <row r="39" spans="2:8" s="1" customFormat="1" ht="16.899999999999999" customHeight="1" x14ac:dyDescent="0.2">
      <c r="B39" s="21"/>
      <c r="C39" s="144" t="s">
        <v>127</v>
      </c>
      <c r="D39" s="145" t="s">
        <v>128</v>
      </c>
      <c r="E39" s="146" t="s">
        <v>1</v>
      </c>
      <c r="F39" s="147">
        <v>2053.5</v>
      </c>
      <c r="H39" s="21"/>
    </row>
    <row r="40" spans="2:8" s="1" customFormat="1" ht="16.899999999999999" customHeight="1" x14ac:dyDescent="0.2">
      <c r="B40" s="21"/>
      <c r="C40" s="148" t="s">
        <v>127</v>
      </c>
      <c r="D40" s="148" t="s">
        <v>350</v>
      </c>
      <c r="E40" s="10" t="s">
        <v>1</v>
      </c>
      <c r="F40" s="149">
        <v>2053.5</v>
      </c>
      <c r="H40" s="21"/>
    </row>
    <row r="41" spans="2:8" s="1" customFormat="1" ht="16.899999999999999" customHeight="1" x14ac:dyDescent="0.2">
      <c r="B41" s="21"/>
      <c r="C41" s="150" t="s">
        <v>1443</v>
      </c>
      <c r="H41" s="21"/>
    </row>
    <row r="42" spans="2:8" s="1" customFormat="1" ht="16.899999999999999" customHeight="1" x14ac:dyDescent="0.2">
      <c r="B42" s="21"/>
      <c r="C42" s="148" t="s">
        <v>346</v>
      </c>
      <c r="D42" s="148" t="s">
        <v>347</v>
      </c>
      <c r="E42" s="10" t="s">
        <v>177</v>
      </c>
      <c r="F42" s="149">
        <v>6649.4</v>
      </c>
      <c r="H42" s="21"/>
    </row>
    <row r="43" spans="2:8" s="1" customFormat="1" ht="16.899999999999999" customHeight="1" x14ac:dyDescent="0.2">
      <c r="B43" s="21"/>
      <c r="C43" s="148" t="s">
        <v>236</v>
      </c>
      <c r="D43" s="148" t="s">
        <v>237</v>
      </c>
      <c r="E43" s="10" t="s">
        <v>177</v>
      </c>
      <c r="F43" s="149">
        <v>8311.75</v>
      </c>
      <c r="H43" s="21"/>
    </row>
    <row r="44" spans="2:8" s="1" customFormat="1" ht="16.899999999999999" customHeight="1" x14ac:dyDescent="0.2">
      <c r="B44" s="21"/>
      <c r="C44" s="148" t="s">
        <v>365</v>
      </c>
      <c r="D44" s="148" t="s">
        <v>366</v>
      </c>
      <c r="E44" s="10" t="s">
        <v>177</v>
      </c>
      <c r="F44" s="149">
        <v>7979.28</v>
      </c>
      <c r="H44" s="21"/>
    </row>
    <row r="45" spans="2:8" s="1" customFormat="1" ht="16.899999999999999" customHeight="1" x14ac:dyDescent="0.2">
      <c r="B45" s="21"/>
      <c r="C45" s="148" t="s">
        <v>360</v>
      </c>
      <c r="D45" s="148" t="s">
        <v>361</v>
      </c>
      <c r="E45" s="10" t="s">
        <v>177</v>
      </c>
      <c r="F45" s="149">
        <v>7314.34</v>
      </c>
      <c r="H45" s="21"/>
    </row>
    <row r="46" spans="2:8" s="1" customFormat="1" ht="16.899999999999999" customHeight="1" x14ac:dyDescent="0.2">
      <c r="B46" s="21"/>
      <c r="C46" s="148" t="s">
        <v>354</v>
      </c>
      <c r="D46" s="148" t="s">
        <v>355</v>
      </c>
      <c r="E46" s="10" t="s">
        <v>177</v>
      </c>
      <c r="F46" s="149">
        <v>7314.34</v>
      </c>
      <c r="H46" s="21"/>
    </row>
    <row r="47" spans="2:8" s="1" customFormat="1" ht="16.899999999999999" customHeight="1" x14ac:dyDescent="0.2">
      <c r="B47" s="21"/>
      <c r="C47" s="144" t="s">
        <v>130</v>
      </c>
      <c r="D47" s="145" t="s">
        <v>131</v>
      </c>
      <c r="E47" s="146" t="s">
        <v>1</v>
      </c>
      <c r="F47" s="147">
        <v>3634.5</v>
      </c>
      <c r="H47" s="21"/>
    </row>
    <row r="48" spans="2:8" s="1" customFormat="1" ht="16.899999999999999" customHeight="1" x14ac:dyDescent="0.2">
      <c r="B48" s="21"/>
      <c r="C48" s="148" t="s">
        <v>130</v>
      </c>
      <c r="D48" s="148" t="s">
        <v>351</v>
      </c>
      <c r="E48" s="10" t="s">
        <v>1</v>
      </c>
      <c r="F48" s="149">
        <v>3634.5</v>
      </c>
      <c r="H48" s="21"/>
    </row>
    <row r="49" spans="2:8" s="1" customFormat="1" ht="16.899999999999999" customHeight="1" x14ac:dyDescent="0.2">
      <c r="B49" s="21"/>
      <c r="C49" s="150" t="s">
        <v>1443</v>
      </c>
      <c r="H49" s="21"/>
    </row>
    <row r="50" spans="2:8" s="1" customFormat="1" ht="16.899999999999999" customHeight="1" x14ac:dyDescent="0.2">
      <c r="B50" s="21"/>
      <c r="C50" s="148" t="s">
        <v>346</v>
      </c>
      <c r="D50" s="148" t="s">
        <v>347</v>
      </c>
      <c r="E50" s="10" t="s">
        <v>177</v>
      </c>
      <c r="F50" s="149">
        <v>6649.4</v>
      </c>
      <c r="H50" s="21"/>
    </row>
    <row r="51" spans="2:8" s="1" customFormat="1" ht="16.899999999999999" customHeight="1" x14ac:dyDescent="0.2">
      <c r="B51" s="21"/>
      <c r="C51" s="148" t="s">
        <v>236</v>
      </c>
      <c r="D51" s="148" t="s">
        <v>237</v>
      </c>
      <c r="E51" s="10" t="s">
        <v>177</v>
      </c>
      <c r="F51" s="149">
        <v>8311.75</v>
      </c>
      <c r="H51" s="21"/>
    </row>
    <row r="52" spans="2:8" s="1" customFormat="1" ht="16.899999999999999" customHeight="1" x14ac:dyDescent="0.2">
      <c r="B52" s="21"/>
      <c r="C52" s="148" t="s">
        <v>365</v>
      </c>
      <c r="D52" s="148" t="s">
        <v>366</v>
      </c>
      <c r="E52" s="10" t="s">
        <v>177</v>
      </c>
      <c r="F52" s="149">
        <v>7979.28</v>
      </c>
      <c r="H52" s="21"/>
    </row>
    <row r="53" spans="2:8" s="1" customFormat="1" ht="16.899999999999999" customHeight="1" x14ac:dyDescent="0.2">
      <c r="B53" s="21"/>
      <c r="C53" s="148" t="s">
        <v>360</v>
      </c>
      <c r="D53" s="148" t="s">
        <v>361</v>
      </c>
      <c r="E53" s="10" t="s">
        <v>177</v>
      </c>
      <c r="F53" s="149">
        <v>7314.34</v>
      </c>
      <c r="H53" s="21"/>
    </row>
    <row r="54" spans="2:8" s="1" customFormat="1" ht="16.899999999999999" customHeight="1" x14ac:dyDescent="0.2">
      <c r="B54" s="21"/>
      <c r="C54" s="148" t="s">
        <v>354</v>
      </c>
      <c r="D54" s="148" t="s">
        <v>355</v>
      </c>
      <c r="E54" s="10" t="s">
        <v>177</v>
      </c>
      <c r="F54" s="149">
        <v>7314.34</v>
      </c>
      <c r="H54" s="21"/>
    </row>
    <row r="55" spans="2:8" s="1" customFormat="1" ht="16.899999999999999" customHeight="1" x14ac:dyDescent="0.2">
      <c r="B55" s="21"/>
      <c r="C55" s="144" t="s">
        <v>133</v>
      </c>
      <c r="D55" s="145" t="s">
        <v>134</v>
      </c>
      <c r="E55" s="146" t="s">
        <v>1</v>
      </c>
      <c r="F55" s="147">
        <v>961.4</v>
      </c>
      <c r="H55" s="21"/>
    </row>
    <row r="56" spans="2:8" s="1" customFormat="1" ht="16.899999999999999" customHeight="1" x14ac:dyDescent="0.2">
      <c r="B56" s="21"/>
      <c r="C56" s="148" t="s">
        <v>133</v>
      </c>
      <c r="D56" s="148" t="s">
        <v>352</v>
      </c>
      <c r="E56" s="10" t="s">
        <v>1</v>
      </c>
      <c r="F56" s="149">
        <v>961.4</v>
      </c>
      <c r="H56" s="21"/>
    </row>
    <row r="57" spans="2:8" s="1" customFormat="1" ht="16.899999999999999" customHeight="1" x14ac:dyDescent="0.2">
      <c r="B57" s="21"/>
      <c r="C57" s="150" t="s">
        <v>1443</v>
      </c>
      <c r="H57" s="21"/>
    </row>
    <row r="58" spans="2:8" s="1" customFormat="1" ht="16.899999999999999" customHeight="1" x14ac:dyDescent="0.2">
      <c r="B58" s="21"/>
      <c r="C58" s="148" t="s">
        <v>346</v>
      </c>
      <c r="D58" s="148" t="s">
        <v>347</v>
      </c>
      <c r="E58" s="10" t="s">
        <v>177</v>
      </c>
      <c r="F58" s="149">
        <v>6649.4</v>
      </c>
      <c r="H58" s="21"/>
    </row>
    <row r="59" spans="2:8" s="1" customFormat="1" ht="16.899999999999999" customHeight="1" x14ac:dyDescent="0.2">
      <c r="B59" s="21"/>
      <c r="C59" s="148" t="s">
        <v>236</v>
      </c>
      <c r="D59" s="148" t="s">
        <v>237</v>
      </c>
      <c r="E59" s="10" t="s">
        <v>177</v>
      </c>
      <c r="F59" s="149">
        <v>8311.75</v>
      </c>
      <c r="H59" s="21"/>
    </row>
    <row r="60" spans="2:8" s="1" customFormat="1" ht="16.899999999999999" customHeight="1" x14ac:dyDescent="0.2">
      <c r="B60" s="21"/>
      <c r="C60" s="148" t="s">
        <v>365</v>
      </c>
      <c r="D60" s="148" t="s">
        <v>366</v>
      </c>
      <c r="E60" s="10" t="s">
        <v>177</v>
      </c>
      <c r="F60" s="149">
        <v>7979.28</v>
      </c>
      <c r="H60" s="21"/>
    </row>
    <row r="61" spans="2:8" s="1" customFormat="1" ht="16.899999999999999" customHeight="1" x14ac:dyDescent="0.2">
      <c r="B61" s="21"/>
      <c r="C61" s="148" t="s">
        <v>360</v>
      </c>
      <c r="D61" s="148" t="s">
        <v>361</v>
      </c>
      <c r="E61" s="10" t="s">
        <v>177</v>
      </c>
      <c r="F61" s="149">
        <v>7314.34</v>
      </c>
      <c r="H61" s="21"/>
    </row>
    <row r="62" spans="2:8" s="1" customFormat="1" ht="16.899999999999999" customHeight="1" x14ac:dyDescent="0.2">
      <c r="B62" s="21"/>
      <c r="C62" s="148" t="s">
        <v>354</v>
      </c>
      <c r="D62" s="148" t="s">
        <v>355</v>
      </c>
      <c r="E62" s="10" t="s">
        <v>177</v>
      </c>
      <c r="F62" s="149">
        <v>7314.34</v>
      </c>
      <c r="H62" s="21"/>
    </row>
    <row r="63" spans="2:8" s="1" customFormat="1" ht="16.899999999999999" customHeight="1" x14ac:dyDescent="0.2">
      <c r="B63" s="21"/>
      <c r="C63" s="144" t="s">
        <v>137</v>
      </c>
      <c r="D63" s="145" t="s">
        <v>138</v>
      </c>
      <c r="E63" s="146" t="s">
        <v>1</v>
      </c>
      <c r="F63" s="147">
        <v>498.5</v>
      </c>
      <c r="H63" s="21"/>
    </row>
    <row r="64" spans="2:8" s="1" customFormat="1" ht="16.899999999999999" customHeight="1" x14ac:dyDescent="0.2">
      <c r="B64" s="21"/>
      <c r="C64" s="148" t="s">
        <v>1</v>
      </c>
      <c r="D64" s="148" t="s">
        <v>216</v>
      </c>
      <c r="E64" s="10" t="s">
        <v>1</v>
      </c>
      <c r="F64" s="149">
        <v>0</v>
      </c>
      <c r="H64" s="21"/>
    </row>
    <row r="65" spans="2:8" s="1" customFormat="1" ht="16.899999999999999" customHeight="1" x14ac:dyDescent="0.2">
      <c r="B65" s="21"/>
      <c r="C65" s="148" t="s">
        <v>1</v>
      </c>
      <c r="D65" s="148" t="s">
        <v>217</v>
      </c>
      <c r="E65" s="10" t="s">
        <v>1</v>
      </c>
      <c r="F65" s="149">
        <v>217.6</v>
      </c>
      <c r="H65" s="21"/>
    </row>
    <row r="66" spans="2:8" s="1" customFormat="1" ht="16.899999999999999" customHeight="1" x14ac:dyDescent="0.2">
      <c r="B66" s="21"/>
      <c r="C66" s="148" t="s">
        <v>1</v>
      </c>
      <c r="D66" s="148" t="s">
        <v>218</v>
      </c>
      <c r="E66" s="10" t="s">
        <v>1</v>
      </c>
      <c r="F66" s="149">
        <v>187.4</v>
      </c>
      <c r="H66" s="21"/>
    </row>
    <row r="67" spans="2:8" s="1" customFormat="1" ht="16.899999999999999" customHeight="1" x14ac:dyDescent="0.2">
      <c r="B67" s="21"/>
      <c r="C67" s="148" t="s">
        <v>1</v>
      </c>
      <c r="D67" s="148" t="s">
        <v>219</v>
      </c>
      <c r="E67" s="10" t="s">
        <v>1</v>
      </c>
      <c r="F67" s="149">
        <v>93.5</v>
      </c>
      <c r="H67" s="21"/>
    </row>
    <row r="68" spans="2:8" s="1" customFormat="1" ht="16.899999999999999" customHeight="1" x14ac:dyDescent="0.2">
      <c r="B68" s="21"/>
      <c r="C68" s="148" t="s">
        <v>137</v>
      </c>
      <c r="D68" s="148" t="s">
        <v>186</v>
      </c>
      <c r="E68" s="10" t="s">
        <v>1</v>
      </c>
      <c r="F68" s="149">
        <v>498.5</v>
      </c>
      <c r="H68" s="21"/>
    </row>
    <row r="69" spans="2:8" s="1" customFormat="1" ht="16.899999999999999" customHeight="1" x14ac:dyDescent="0.2">
      <c r="B69" s="21"/>
      <c r="C69" s="150" t="s">
        <v>1443</v>
      </c>
      <c r="H69" s="21"/>
    </row>
    <row r="70" spans="2:8" s="1" customFormat="1" ht="16.899999999999999" customHeight="1" x14ac:dyDescent="0.2">
      <c r="B70" s="21"/>
      <c r="C70" s="148" t="s">
        <v>212</v>
      </c>
      <c r="D70" s="148" t="s">
        <v>213</v>
      </c>
      <c r="E70" s="10" t="s">
        <v>189</v>
      </c>
      <c r="F70" s="149">
        <v>498.5</v>
      </c>
      <c r="H70" s="21"/>
    </row>
    <row r="71" spans="2:8" s="1" customFormat="1" ht="22.5" x14ac:dyDescent="0.2">
      <c r="B71" s="21"/>
      <c r="C71" s="148" t="s">
        <v>197</v>
      </c>
      <c r="D71" s="148" t="s">
        <v>198</v>
      </c>
      <c r="E71" s="10" t="s">
        <v>189</v>
      </c>
      <c r="F71" s="149">
        <v>3730.83</v>
      </c>
      <c r="H71" s="21"/>
    </row>
    <row r="72" spans="2:8" s="1" customFormat="1" ht="22.5" x14ac:dyDescent="0.2">
      <c r="B72" s="21"/>
      <c r="C72" s="148" t="s">
        <v>206</v>
      </c>
      <c r="D72" s="148" t="s">
        <v>207</v>
      </c>
      <c r="E72" s="10" t="s">
        <v>189</v>
      </c>
      <c r="F72" s="149">
        <v>63424.11</v>
      </c>
      <c r="H72" s="21"/>
    </row>
    <row r="73" spans="2:8" s="1" customFormat="1" ht="26.45" customHeight="1" x14ac:dyDescent="0.2">
      <c r="B73" s="21"/>
      <c r="C73" s="143" t="s">
        <v>1444</v>
      </c>
      <c r="D73" s="143" t="s">
        <v>90</v>
      </c>
      <c r="H73" s="21"/>
    </row>
    <row r="74" spans="2:8" s="1" customFormat="1" ht="16.899999999999999" customHeight="1" x14ac:dyDescent="0.2">
      <c r="B74" s="21"/>
      <c r="C74" s="144" t="s">
        <v>119</v>
      </c>
      <c r="D74" s="145" t="s">
        <v>119</v>
      </c>
      <c r="E74" s="146" t="s">
        <v>1</v>
      </c>
      <c r="F74" s="147">
        <v>1504.98</v>
      </c>
      <c r="H74" s="21"/>
    </row>
    <row r="75" spans="2:8" s="1" customFormat="1" ht="16.899999999999999" customHeight="1" x14ac:dyDescent="0.2">
      <c r="B75" s="21"/>
      <c r="C75" s="148" t="s">
        <v>1</v>
      </c>
      <c r="D75" s="148" t="s">
        <v>576</v>
      </c>
      <c r="E75" s="10" t="s">
        <v>1</v>
      </c>
      <c r="F75" s="149">
        <v>234</v>
      </c>
      <c r="H75" s="21"/>
    </row>
    <row r="76" spans="2:8" s="1" customFormat="1" ht="16.899999999999999" customHeight="1" x14ac:dyDescent="0.2">
      <c r="B76" s="21"/>
      <c r="C76" s="148" t="s">
        <v>1</v>
      </c>
      <c r="D76" s="148" t="s">
        <v>577</v>
      </c>
      <c r="E76" s="10" t="s">
        <v>1</v>
      </c>
      <c r="F76" s="149">
        <v>1270.98</v>
      </c>
      <c r="H76" s="21"/>
    </row>
    <row r="77" spans="2:8" s="1" customFormat="1" ht="16.899999999999999" customHeight="1" x14ac:dyDescent="0.2">
      <c r="B77" s="21"/>
      <c r="C77" s="148" t="s">
        <v>119</v>
      </c>
      <c r="D77" s="148" t="s">
        <v>186</v>
      </c>
      <c r="E77" s="10" t="s">
        <v>1</v>
      </c>
      <c r="F77" s="149">
        <v>1504.98</v>
      </c>
      <c r="H77" s="21"/>
    </row>
    <row r="78" spans="2:8" s="1" customFormat="1" ht="16.899999999999999" customHeight="1" x14ac:dyDescent="0.2">
      <c r="B78" s="21"/>
      <c r="C78" s="150" t="s">
        <v>1443</v>
      </c>
      <c r="H78" s="21"/>
    </row>
    <row r="79" spans="2:8" s="1" customFormat="1" ht="22.5" x14ac:dyDescent="0.2">
      <c r="B79" s="21"/>
      <c r="C79" s="148" t="s">
        <v>187</v>
      </c>
      <c r="D79" s="148" t="s">
        <v>188</v>
      </c>
      <c r="E79" s="10" t="s">
        <v>189</v>
      </c>
      <c r="F79" s="149">
        <v>1504.98</v>
      </c>
      <c r="H79" s="21"/>
    </row>
    <row r="80" spans="2:8" s="1" customFormat="1" ht="22.5" x14ac:dyDescent="0.2">
      <c r="B80" s="21"/>
      <c r="C80" s="148" t="s">
        <v>197</v>
      </c>
      <c r="D80" s="148" t="s">
        <v>578</v>
      </c>
      <c r="E80" s="10" t="s">
        <v>189</v>
      </c>
      <c r="F80" s="149">
        <v>1699.422</v>
      </c>
      <c r="H80" s="21"/>
    </row>
    <row r="81" spans="2:8" s="1" customFormat="1" ht="22.5" x14ac:dyDescent="0.2">
      <c r="B81" s="21"/>
      <c r="C81" s="148" t="s">
        <v>206</v>
      </c>
      <c r="D81" s="148" t="s">
        <v>207</v>
      </c>
      <c r="E81" s="10" t="s">
        <v>189</v>
      </c>
      <c r="F81" s="149">
        <v>22092.486000000001</v>
      </c>
      <c r="H81" s="21"/>
    </row>
    <row r="82" spans="2:8" s="1" customFormat="1" ht="16.899999999999999" customHeight="1" x14ac:dyDescent="0.2">
      <c r="B82" s="21"/>
      <c r="C82" s="144" t="s">
        <v>549</v>
      </c>
      <c r="D82" s="145" t="s">
        <v>550</v>
      </c>
      <c r="E82" s="146" t="s">
        <v>1</v>
      </c>
      <c r="F82" s="147">
        <v>1694.64</v>
      </c>
      <c r="H82" s="21"/>
    </row>
    <row r="83" spans="2:8" s="1" customFormat="1" ht="16.899999999999999" customHeight="1" x14ac:dyDescent="0.2">
      <c r="B83" s="21"/>
      <c r="C83" s="148" t="s">
        <v>549</v>
      </c>
      <c r="D83" s="148" t="s">
        <v>574</v>
      </c>
      <c r="E83" s="10" t="s">
        <v>1</v>
      </c>
      <c r="F83" s="149">
        <v>1694.64</v>
      </c>
      <c r="H83" s="21"/>
    </row>
    <row r="84" spans="2:8" s="1" customFormat="1" ht="16.899999999999999" customHeight="1" x14ac:dyDescent="0.2">
      <c r="B84" s="21"/>
      <c r="C84" s="150" t="s">
        <v>1443</v>
      </c>
      <c r="H84" s="21"/>
    </row>
    <row r="85" spans="2:8" s="1" customFormat="1" ht="16.899999999999999" customHeight="1" x14ac:dyDescent="0.2">
      <c r="B85" s="21"/>
      <c r="C85" s="148" t="s">
        <v>570</v>
      </c>
      <c r="D85" s="148" t="s">
        <v>571</v>
      </c>
      <c r="E85" s="10" t="s">
        <v>177</v>
      </c>
      <c r="F85" s="149">
        <v>1694.64</v>
      </c>
      <c r="H85" s="21"/>
    </row>
    <row r="86" spans="2:8" s="1" customFormat="1" ht="22.5" x14ac:dyDescent="0.2">
      <c r="B86" s="21"/>
      <c r="C86" s="148" t="s">
        <v>197</v>
      </c>
      <c r="D86" s="148" t="s">
        <v>578</v>
      </c>
      <c r="E86" s="10" t="s">
        <v>189</v>
      </c>
      <c r="F86" s="149">
        <v>1699.422</v>
      </c>
      <c r="H86" s="21"/>
    </row>
    <row r="87" spans="2:8" s="1" customFormat="1" ht="22.5" x14ac:dyDescent="0.2">
      <c r="B87" s="21"/>
      <c r="C87" s="148" t="s">
        <v>206</v>
      </c>
      <c r="D87" s="148" t="s">
        <v>207</v>
      </c>
      <c r="E87" s="10" t="s">
        <v>189</v>
      </c>
      <c r="F87" s="149">
        <v>22092.486000000001</v>
      </c>
      <c r="H87" s="21"/>
    </row>
    <row r="88" spans="2:8" s="1" customFormat="1" ht="16.899999999999999" customHeight="1" x14ac:dyDescent="0.2">
      <c r="B88" s="21"/>
      <c r="C88" s="144" t="s">
        <v>137</v>
      </c>
      <c r="D88" s="145" t="s">
        <v>137</v>
      </c>
      <c r="E88" s="146" t="s">
        <v>1</v>
      </c>
      <c r="F88" s="147">
        <v>144.48599999999999</v>
      </c>
      <c r="H88" s="21"/>
    </row>
    <row r="89" spans="2:8" s="1" customFormat="1" ht="16.899999999999999" customHeight="1" x14ac:dyDescent="0.2">
      <c r="B89" s="21"/>
      <c r="C89" s="148" t="s">
        <v>1</v>
      </c>
      <c r="D89" s="148" t="s">
        <v>588</v>
      </c>
      <c r="E89" s="10" t="s">
        <v>1</v>
      </c>
      <c r="F89" s="149">
        <v>0</v>
      </c>
      <c r="H89" s="21"/>
    </row>
    <row r="90" spans="2:8" s="1" customFormat="1" ht="16.899999999999999" customHeight="1" x14ac:dyDescent="0.2">
      <c r="B90" s="21"/>
      <c r="C90" s="148" t="s">
        <v>137</v>
      </c>
      <c r="D90" s="148" t="s">
        <v>589</v>
      </c>
      <c r="E90" s="10" t="s">
        <v>1</v>
      </c>
      <c r="F90" s="149">
        <v>144.48599999999999</v>
      </c>
      <c r="H90" s="21"/>
    </row>
    <row r="91" spans="2:8" s="1" customFormat="1" ht="16.899999999999999" customHeight="1" x14ac:dyDescent="0.2">
      <c r="B91" s="21"/>
      <c r="C91" s="150" t="s">
        <v>1443</v>
      </c>
      <c r="H91" s="21"/>
    </row>
    <row r="92" spans="2:8" s="1" customFormat="1" ht="16.899999999999999" customHeight="1" x14ac:dyDescent="0.2">
      <c r="B92" s="21"/>
      <c r="C92" s="148" t="s">
        <v>584</v>
      </c>
      <c r="D92" s="148" t="s">
        <v>585</v>
      </c>
      <c r="E92" s="10" t="s">
        <v>189</v>
      </c>
      <c r="F92" s="149">
        <v>144.48599999999999</v>
      </c>
      <c r="H92" s="21"/>
    </row>
    <row r="93" spans="2:8" s="1" customFormat="1" ht="22.5" x14ac:dyDescent="0.2">
      <c r="B93" s="21"/>
      <c r="C93" s="148" t="s">
        <v>197</v>
      </c>
      <c r="D93" s="148" t="s">
        <v>578</v>
      </c>
      <c r="E93" s="10" t="s">
        <v>189</v>
      </c>
      <c r="F93" s="149">
        <v>1699.422</v>
      </c>
      <c r="H93" s="21"/>
    </row>
    <row r="94" spans="2:8" s="1" customFormat="1" ht="22.5" x14ac:dyDescent="0.2">
      <c r="B94" s="21"/>
      <c r="C94" s="148" t="s">
        <v>206</v>
      </c>
      <c r="D94" s="148" t="s">
        <v>207</v>
      </c>
      <c r="E94" s="10" t="s">
        <v>189</v>
      </c>
      <c r="F94" s="149">
        <v>22092.486000000001</v>
      </c>
      <c r="H94" s="21"/>
    </row>
    <row r="95" spans="2:8" s="1" customFormat="1" ht="26.45" customHeight="1" x14ac:dyDescent="0.2">
      <c r="B95" s="21"/>
      <c r="C95" s="143" t="s">
        <v>1445</v>
      </c>
      <c r="D95" s="143" t="s">
        <v>100</v>
      </c>
      <c r="H95" s="21"/>
    </row>
    <row r="96" spans="2:8" s="1" customFormat="1" ht="16.899999999999999" customHeight="1" x14ac:dyDescent="0.2">
      <c r="B96" s="21"/>
      <c r="C96" s="144" t="s">
        <v>119</v>
      </c>
      <c r="D96" s="145" t="s">
        <v>119</v>
      </c>
      <c r="E96" s="146" t="s">
        <v>1</v>
      </c>
      <c r="F96" s="147">
        <v>203.5</v>
      </c>
      <c r="H96" s="21"/>
    </row>
    <row r="97" spans="2:8" s="1" customFormat="1" ht="16.899999999999999" customHeight="1" x14ac:dyDescent="0.2">
      <c r="B97" s="21"/>
      <c r="C97" s="148" t="s">
        <v>119</v>
      </c>
      <c r="D97" s="148" t="s">
        <v>953</v>
      </c>
      <c r="E97" s="10" t="s">
        <v>1</v>
      </c>
      <c r="F97" s="149">
        <v>203.5</v>
      </c>
      <c r="H97" s="21"/>
    </row>
    <row r="98" spans="2:8" s="1" customFormat="1" ht="16.899999999999999" customHeight="1" x14ac:dyDescent="0.2">
      <c r="B98" s="21"/>
      <c r="C98" s="150" t="s">
        <v>1443</v>
      </c>
      <c r="H98" s="21"/>
    </row>
    <row r="99" spans="2:8" s="1" customFormat="1" ht="22.5" x14ac:dyDescent="0.2">
      <c r="B99" s="21"/>
      <c r="C99" s="148" t="s">
        <v>187</v>
      </c>
      <c r="D99" s="148" t="s">
        <v>188</v>
      </c>
      <c r="E99" s="10" t="s">
        <v>189</v>
      </c>
      <c r="F99" s="149">
        <v>203.5</v>
      </c>
      <c r="H99" s="21"/>
    </row>
    <row r="100" spans="2:8" s="1" customFormat="1" ht="22.5" x14ac:dyDescent="0.2">
      <c r="B100" s="21"/>
      <c r="C100" s="148" t="s">
        <v>197</v>
      </c>
      <c r="D100" s="148" t="s">
        <v>198</v>
      </c>
      <c r="E100" s="10" t="s">
        <v>189</v>
      </c>
      <c r="F100" s="149">
        <v>165.29</v>
      </c>
      <c r="H100" s="21"/>
    </row>
    <row r="101" spans="2:8" s="1" customFormat="1" ht="22.5" x14ac:dyDescent="0.2">
      <c r="B101" s="21"/>
      <c r="C101" s="148" t="s">
        <v>206</v>
      </c>
      <c r="D101" s="148" t="s">
        <v>207</v>
      </c>
      <c r="E101" s="10" t="s">
        <v>189</v>
      </c>
      <c r="F101" s="149">
        <v>2809.93</v>
      </c>
      <c r="H101" s="21"/>
    </row>
    <row r="102" spans="2:8" s="1" customFormat="1" ht="22.5" x14ac:dyDescent="0.2">
      <c r="B102" s="21"/>
      <c r="C102" s="148" t="s">
        <v>520</v>
      </c>
      <c r="D102" s="148" t="s">
        <v>521</v>
      </c>
      <c r="E102" s="10" t="s">
        <v>295</v>
      </c>
      <c r="F102" s="149">
        <v>289.25799999999998</v>
      </c>
      <c r="H102" s="21"/>
    </row>
    <row r="103" spans="2:8" s="1" customFormat="1" ht="16.899999999999999" customHeight="1" x14ac:dyDescent="0.2">
      <c r="B103" s="21"/>
      <c r="C103" s="144" t="s">
        <v>954</v>
      </c>
      <c r="D103" s="145" t="s">
        <v>955</v>
      </c>
      <c r="E103" s="146" t="s">
        <v>1</v>
      </c>
      <c r="F103" s="147">
        <v>797.2</v>
      </c>
      <c r="H103" s="21"/>
    </row>
    <row r="104" spans="2:8" s="1" customFormat="1" ht="16.899999999999999" customHeight="1" x14ac:dyDescent="0.2">
      <c r="B104" s="21"/>
      <c r="C104" s="148" t="s">
        <v>954</v>
      </c>
      <c r="D104" s="148" t="s">
        <v>956</v>
      </c>
      <c r="E104" s="10" t="s">
        <v>1</v>
      </c>
      <c r="F104" s="149">
        <v>797.2</v>
      </c>
      <c r="H104" s="21"/>
    </row>
    <row r="105" spans="2:8" s="1" customFormat="1" ht="16.899999999999999" customHeight="1" x14ac:dyDescent="0.2">
      <c r="B105" s="21"/>
      <c r="C105" s="150" t="s">
        <v>1443</v>
      </c>
      <c r="H105" s="21"/>
    </row>
    <row r="106" spans="2:8" s="1" customFormat="1" ht="16.899999999999999" customHeight="1" x14ac:dyDescent="0.2">
      <c r="B106" s="21"/>
      <c r="C106" s="148" t="s">
        <v>346</v>
      </c>
      <c r="D106" s="148" t="s">
        <v>347</v>
      </c>
      <c r="E106" s="10" t="s">
        <v>177</v>
      </c>
      <c r="F106" s="149">
        <v>805.32500000000005</v>
      </c>
      <c r="H106" s="21"/>
    </row>
    <row r="107" spans="2:8" s="1" customFormat="1" ht="16.899999999999999" customHeight="1" x14ac:dyDescent="0.2">
      <c r="B107" s="21"/>
      <c r="C107" s="148" t="s">
        <v>236</v>
      </c>
      <c r="D107" s="148" t="s">
        <v>237</v>
      </c>
      <c r="E107" s="10" t="s">
        <v>177</v>
      </c>
      <c r="F107" s="149">
        <v>996.5</v>
      </c>
      <c r="H107" s="21"/>
    </row>
    <row r="108" spans="2:8" s="1" customFormat="1" ht="16.899999999999999" customHeight="1" x14ac:dyDescent="0.2">
      <c r="B108" s="21"/>
      <c r="C108" s="148" t="s">
        <v>373</v>
      </c>
      <c r="D108" s="148" t="s">
        <v>374</v>
      </c>
      <c r="E108" s="10" t="s">
        <v>177</v>
      </c>
      <c r="F108" s="149">
        <v>956.64</v>
      </c>
      <c r="H108" s="21"/>
    </row>
    <row r="109" spans="2:8" s="1" customFormat="1" ht="16.899999999999999" customHeight="1" x14ac:dyDescent="0.2">
      <c r="B109" s="21"/>
      <c r="C109" s="148" t="s">
        <v>626</v>
      </c>
      <c r="D109" s="148" t="s">
        <v>627</v>
      </c>
      <c r="E109" s="10" t="s">
        <v>177</v>
      </c>
      <c r="F109" s="149">
        <v>876.92</v>
      </c>
      <c r="H109" s="21"/>
    </row>
    <row r="110" spans="2:8" s="1" customFormat="1" ht="16.899999999999999" customHeight="1" x14ac:dyDescent="0.2">
      <c r="B110" s="21"/>
      <c r="C110" s="148" t="s">
        <v>354</v>
      </c>
      <c r="D110" s="148" t="s">
        <v>355</v>
      </c>
      <c r="E110" s="10" t="s">
        <v>177</v>
      </c>
      <c r="F110" s="149">
        <v>885.04499999999996</v>
      </c>
      <c r="H110" s="21"/>
    </row>
    <row r="111" spans="2:8" s="1" customFormat="1" ht="16.899999999999999" customHeight="1" x14ac:dyDescent="0.2">
      <c r="B111" s="21"/>
      <c r="C111" s="144" t="s">
        <v>125</v>
      </c>
      <c r="D111" s="145" t="s">
        <v>125</v>
      </c>
      <c r="E111" s="146" t="s">
        <v>1</v>
      </c>
      <c r="F111" s="147">
        <v>260.10000000000002</v>
      </c>
      <c r="H111" s="21"/>
    </row>
    <row r="112" spans="2:8" s="1" customFormat="1" ht="16.899999999999999" customHeight="1" x14ac:dyDescent="0.2">
      <c r="B112" s="21"/>
      <c r="C112" s="148" t="s">
        <v>125</v>
      </c>
      <c r="D112" s="148" t="s">
        <v>957</v>
      </c>
      <c r="E112" s="10" t="s">
        <v>1</v>
      </c>
      <c r="F112" s="149">
        <v>260.10000000000002</v>
      </c>
      <c r="H112" s="21"/>
    </row>
    <row r="113" spans="2:8" s="1" customFormat="1" ht="16.899999999999999" customHeight="1" x14ac:dyDescent="0.2">
      <c r="B113" s="21"/>
      <c r="C113" s="150" t="s">
        <v>1443</v>
      </c>
      <c r="H113" s="21"/>
    </row>
    <row r="114" spans="2:8" s="1" customFormat="1" ht="16.899999999999999" customHeight="1" x14ac:dyDescent="0.2">
      <c r="B114" s="21"/>
      <c r="C114" s="148" t="s">
        <v>242</v>
      </c>
      <c r="D114" s="148" t="s">
        <v>243</v>
      </c>
      <c r="E114" s="10" t="s">
        <v>177</v>
      </c>
      <c r="F114" s="149">
        <v>260.10000000000002</v>
      </c>
      <c r="H114" s="21"/>
    </row>
    <row r="115" spans="2:8" s="1" customFormat="1" ht="22.5" x14ac:dyDescent="0.2">
      <c r="B115" s="21"/>
      <c r="C115" s="148" t="s">
        <v>197</v>
      </c>
      <c r="D115" s="148" t="s">
        <v>198</v>
      </c>
      <c r="E115" s="10" t="s">
        <v>189</v>
      </c>
      <c r="F115" s="149">
        <v>165.29</v>
      </c>
      <c r="H115" s="21"/>
    </row>
    <row r="116" spans="2:8" s="1" customFormat="1" ht="22.5" x14ac:dyDescent="0.2">
      <c r="B116" s="21"/>
      <c r="C116" s="148" t="s">
        <v>206</v>
      </c>
      <c r="D116" s="148" t="s">
        <v>207</v>
      </c>
      <c r="E116" s="10" t="s">
        <v>189</v>
      </c>
      <c r="F116" s="149">
        <v>2809.93</v>
      </c>
      <c r="H116" s="21"/>
    </row>
    <row r="117" spans="2:8" s="1" customFormat="1" ht="16.899999999999999" customHeight="1" x14ac:dyDescent="0.2">
      <c r="B117" s="21"/>
      <c r="C117" s="148" t="s">
        <v>221</v>
      </c>
      <c r="D117" s="148" t="s">
        <v>222</v>
      </c>
      <c r="E117" s="10" t="s">
        <v>177</v>
      </c>
      <c r="F117" s="149">
        <v>260.10000000000002</v>
      </c>
      <c r="H117" s="21"/>
    </row>
    <row r="118" spans="2:8" s="1" customFormat="1" ht="22.5" x14ac:dyDescent="0.2">
      <c r="B118" s="21"/>
      <c r="C118" s="148" t="s">
        <v>520</v>
      </c>
      <c r="D118" s="148" t="s">
        <v>521</v>
      </c>
      <c r="E118" s="10" t="s">
        <v>295</v>
      </c>
      <c r="F118" s="149">
        <v>289.25799999999998</v>
      </c>
      <c r="H118" s="21"/>
    </row>
    <row r="119" spans="2:8" s="1" customFormat="1" ht="16.899999999999999" customHeight="1" x14ac:dyDescent="0.2">
      <c r="B119" s="21"/>
      <c r="C119" s="144" t="s">
        <v>137</v>
      </c>
      <c r="D119" s="145" t="s">
        <v>138</v>
      </c>
      <c r="E119" s="146" t="s">
        <v>1</v>
      </c>
      <c r="F119" s="147">
        <v>12.2</v>
      </c>
      <c r="H119" s="21"/>
    </row>
    <row r="120" spans="2:8" s="1" customFormat="1" ht="16.899999999999999" customHeight="1" x14ac:dyDescent="0.2">
      <c r="B120" s="21"/>
      <c r="C120" s="148" t="s">
        <v>137</v>
      </c>
      <c r="D120" s="148" t="s">
        <v>970</v>
      </c>
      <c r="E120" s="10" t="s">
        <v>1</v>
      </c>
      <c r="F120" s="149">
        <v>12.2</v>
      </c>
      <c r="H120" s="21"/>
    </row>
    <row r="121" spans="2:8" s="1" customFormat="1" ht="16.899999999999999" customHeight="1" x14ac:dyDescent="0.2">
      <c r="B121" s="21"/>
      <c r="C121" s="150" t="s">
        <v>1443</v>
      </c>
      <c r="H121" s="21"/>
    </row>
    <row r="122" spans="2:8" s="1" customFormat="1" ht="16.899999999999999" customHeight="1" x14ac:dyDescent="0.2">
      <c r="B122" s="21"/>
      <c r="C122" s="148" t="s">
        <v>212</v>
      </c>
      <c r="D122" s="148" t="s">
        <v>213</v>
      </c>
      <c r="E122" s="10" t="s">
        <v>189</v>
      </c>
      <c r="F122" s="149">
        <v>12.2</v>
      </c>
      <c r="H122" s="21"/>
    </row>
    <row r="123" spans="2:8" s="1" customFormat="1" ht="22.5" x14ac:dyDescent="0.2">
      <c r="B123" s="21"/>
      <c r="C123" s="148" t="s">
        <v>197</v>
      </c>
      <c r="D123" s="148" t="s">
        <v>198</v>
      </c>
      <c r="E123" s="10" t="s">
        <v>189</v>
      </c>
      <c r="F123" s="149">
        <v>165.29</v>
      </c>
      <c r="H123" s="21"/>
    </row>
    <row r="124" spans="2:8" s="1" customFormat="1" ht="22.5" x14ac:dyDescent="0.2">
      <c r="B124" s="21"/>
      <c r="C124" s="148" t="s">
        <v>206</v>
      </c>
      <c r="D124" s="148" t="s">
        <v>207</v>
      </c>
      <c r="E124" s="10" t="s">
        <v>189</v>
      </c>
      <c r="F124" s="149">
        <v>2809.93</v>
      </c>
      <c r="H124" s="21"/>
    </row>
    <row r="125" spans="2:8" s="1" customFormat="1" ht="22.5" x14ac:dyDescent="0.2">
      <c r="B125" s="21"/>
      <c r="C125" s="148" t="s">
        <v>520</v>
      </c>
      <c r="D125" s="148" t="s">
        <v>521</v>
      </c>
      <c r="E125" s="10" t="s">
        <v>295</v>
      </c>
      <c r="F125" s="149">
        <v>289.25799999999998</v>
      </c>
      <c r="H125" s="21"/>
    </row>
    <row r="126" spans="2:8" s="1" customFormat="1" ht="26.45" customHeight="1" x14ac:dyDescent="0.2">
      <c r="B126" s="21"/>
      <c r="C126" s="143" t="s">
        <v>1446</v>
      </c>
      <c r="D126" s="143" t="s">
        <v>90</v>
      </c>
      <c r="H126" s="21"/>
    </row>
    <row r="127" spans="2:8" s="1" customFormat="1" ht="16.899999999999999" customHeight="1" x14ac:dyDescent="0.2">
      <c r="B127" s="21"/>
      <c r="C127" s="144" t="s">
        <v>119</v>
      </c>
      <c r="D127" s="145" t="s">
        <v>119</v>
      </c>
      <c r="E127" s="146" t="s">
        <v>1</v>
      </c>
      <c r="F127" s="147">
        <v>94.8</v>
      </c>
      <c r="H127" s="21"/>
    </row>
    <row r="128" spans="2:8" s="1" customFormat="1" ht="16.899999999999999" customHeight="1" x14ac:dyDescent="0.2">
      <c r="B128" s="21"/>
      <c r="C128" s="148" t="s">
        <v>119</v>
      </c>
      <c r="D128" s="148" t="s">
        <v>1035</v>
      </c>
      <c r="E128" s="10" t="s">
        <v>1</v>
      </c>
      <c r="F128" s="149">
        <v>94.8</v>
      </c>
      <c r="H128" s="21"/>
    </row>
    <row r="129" spans="2:8" s="1" customFormat="1" ht="16.899999999999999" customHeight="1" x14ac:dyDescent="0.2">
      <c r="B129" s="21"/>
      <c r="C129" s="150" t="s">
        <v>1443</v>
      </c>
      <c r="H129" s="21"/>
    </row>
    <row r="130" spans="2:8" s="1" customFormat="1" ht="22.5" x14ac:dyDescent="0.2">
      <c r="B130" s="21"/>
      <c r="C130" s="148" t="s">
        <v>187</v>
      </c>
      <c r="D130" s="148" t="s">
        <v>188</v>
      </c>
      <c r="E130" s="10" t="s">
        <v>189</v>
      </c>
      <c r="F130" s="149">
        <v>94.8</v>
      </c>
      <c r="H130" s="21"/>
    </row>
    <row r="131" spans="2:8" s="1" customFormat="1" ht="22.5" x14ac:dyDescent="0.2">
      <c r="B131" s="21"/>
      <c r="C131" s="148" t="s">
        <v>197</v>
      </c>
      <c r="D131" s="148" t="s">
        <v>198</v>
      </c>
      <c r="E131" s="10" t="s">
        <v>189</v>
      </c>
      <c r="F131" s="149">
        <v>90.944000000000003</v>
      </c>
      <c r="H131" s="21"/>
    </row>
    <row r="132" spans="2:8" s="1" customFormat="1" ht="22.5" x14ac:dyDescent="0.2">
      <c r="B132" s="21"/>
      <c r="C132" s="148" t="s">
        <v>206</v>
      </c>
      <c r="D132" s="148" t="s">
        <v>207</v>
      </c>
      <c r="E132" s="10" t="s">
        <v>189</v>
      </c>
      <c r="F132" s="149">
        <v>1546.048</v>
      </c>
      <c r="H132" s="21"/>
    </row>
    <row r="133" spans="2:8" s="1" customFormat="1" ht="22.5" x14ac:dyDescent="0.2">
      <c r="B133" s="21"/>
      <c r="C133" s="148" t="s">
        <v>520</v>
      </c>
      <c r="D133" s="148" t="s">
        <v>521</v>
      </c>
      <c r="E133" s="10" t="s">
        <v>295</v>
      </c>
      <c r="F133" s="149">
        <v>159.15199999999999</v>
      </c>
      <c r="H133" s="21"/>
    </row>
    <row r="134" spans="2:8" s="1" customFormat="1" ht="16.899999999999999" customHeight="1" x14ac:dyDescent="0.2">
      <c r="B134" s="21"/>
      <c r="C134" s="144" t="s">
        <v>954</v>
      </c>
      <c r="D134" s="145" t="s">
        <v>955</v>
      </c>
      <c r="E134" s="146" t="s">
        <v>1</v>
      </c>
      <c r="F134" s="147">
        <v>126.4</v>
      </c>
      <c r="H134" s="21"/>
    </row>
    <row r="135" spans="2:8" s="1" customFormat="1" ht="16.899999999999999" customHeight="1" x14ac:dyDescent="0.2">
      <c r="B135" s="21"/>
      <c r="C135" s="148" t="s">
        <v>954</v>
      </c>
      <c r="D135" s="148" t="s">
        <v>1048</v>
      </c>
      <c r="E135" s="10" t="s">
        <v>1</v>
      </c>
      <c r="F135" s="149">
        <v>126.4</v>
      </c>
      <c r="H135" s="21"/>
    </row>
    <row r="136" spans="2:8" s="1" customFormat="1" ht="16.899999999999999" customHeight="1" x14ac:dyDescent="0.2">
      <c r="B136" s="21"/>
      <c r="C136" s="150" t="s">
        <v>1443</v>
      </c>
      <c r="H136" s="21"/>
    </row>
    <row r="137" spans="2:8" s="1" customFormat="1" ht="16.899999999999999" customHeight="1" x14ac:dyDescent="0.2">
      <c r="B137" s="21"/>
      <c r="C137" s="148" t="s">
        <v>346</v>
      </c>
      <c r="D137" s="148" t="s">
        <v>347</v>
      </c>
      <c r="E137" s="10" t="s">
        <v>177</v>
      </c>
      <c r="F137" s="149">
        <v>134.9</v>
      </c>
      <c r="H137" s="21"/>
    </row>
    <row r="138" spans="2:8" s="1" customFormat="1" ht="16.899999999999999" customHeight="1" x14ac:dyDescent="0.2">
      <c r="B138" s="21"/>
      <c r="C138" s="148" t="s">
        <v>236</v>
      </c>
      <c r="D138" s="148" t="s">
        <v>237</v>
      </c>
      <c r="E138" s="10" t="s">
        <v>177</v>
      </c>
      <c r="F138" s="149">
        <v>158</v>
      </c>
      <c r="H138" s="21"/>
    </row>
    <row r="139" spans="2:8" s="1" customFormat="1" ht="16.899999999999999" customHeight="1" x14ac:dyDescent="0.2">
      <c r="B139" s="21"/>
      <c r="C139" s="148" t="s">
        <v>1051</v>
      </c>
      <c r="D139" s="148" t="s">
        <v>1052</v>
      </c>
      <c r="E139" s="10" t="s">
        <v>177</v>
      </c>
      <c r="F139" s="149">
        <v>467.68</v>
      </c>
      <c r="H139" s="21"/>
    </row>
    <row r="140" spans="2:8" s="1" customFormat="1" ht="16.899999999999999" customHeight="1" x14ac:dyDescent="0.2">
      <c r="B140" s="21"/>
      <c r="C140" s="148" t="s">
        <v>626</v>
      </c>
      <c r="D140" s="148" t="s">
        <v>627</v>
      </c>
      <c r="E140" s="10" t="s">
        <v>177</v>
      </c>
      <c r="F140" s="149">
        <v>139.04</v>
      </c>
      <c r="H140" s="21"/>
    </row>
    <row r="141" spans="2:8" s="1" customFormat="1" ht="16.899999999999999" customHeight="1" x14ac:dyDescent="0.2">
      <c r="B141" s="21"/>
      <c r="C141" s="148" t="s">
        <v>354</v>
      </c>
      <c r="D141" s="148" t="s">
        <v>355</v>
      </c>
      <c r="E141" s="10" t="s">
        <v>177</v>
      </c>
      <c r="F141" s="149">
        <v>147.54</v>
      </c>
      <c r="H141" s="21"/>
    </row>
    <row r="142" spans="2:8" s="1" customFormat="1" ht="16.899999999999999" customHeight="1" x14ac:dyDescent="0.2">
      <c r="B142" s="21"/>
      <c r="C142" s="144" t="s">
        <v>125</v>
      </c>
      <c r="D142" s="145" t="s">
        <v>125</v>
      </c>
      <c r="E142" s="146" t="s">
        <v>1</v>
      </c>
      <c r="F142" s="147">
        <v>31.1</v>
      </c>
      <c r="H142" s="21"/>
    </row>
    <row r="143" spans="2:8" s="1" customFormat="1" ht="16.899999999999999" customHeight="1" x14ac:dyDescent="0.2">
      <c r="B143" s="21"/>
      <c r="C143" s="148" t="s">
        <v>125</v>
      </c>
      <c r="D143" s="148" t="s">
        <v>1046</v>
      </c>
      <c r="E143" s="10" t="s">
        <v>1</v>
      </c>
      <c r="F143" s="149">
        <v>31.1</v>
      </c>
      <c r="H143" s="21"/>
    </row>
    <row r="144" spans="2:8" s="1" customFormat="1" ht="16.899999999999999" customHeight="1" x14ac:dyDescent="0.2">
      <c r="B144" s="21"/>
      <c r="C144" s="150" t="s">
        <v>1443</v>
      </c>
      <c r="H144" s="21"/>
    </row>
    <row r="145" spans="2:8" s="1" customFormat="1" ht="16.899999999999999" customHeight="1" x14ac:dyDescent="0.2">
      <c r="B145" s="21"/>
      <c r="C145" s="148" t="s">
        <v>242</v>
      </c>
      <c r="D145" s="148" t="s">
        <v>243</v>
      </c>
      <c r="E145" s="10" t="s">
        <v>177</v>
      </c>
      <c r="F145" s="149">
        <v>31.1</v>
      </c>
      <c r="H145" s="21"/>
    </row>
    <row r="146" spans="2:8" s="1" customFormat="1" ht="22.5" x14ac:dyDescent="0.2">
      <c r="B146" s="21"/>
      <c r="C146" s="148" t="s">
        <v>197</v>
      </c>
      <c r="D146" s="148" t="s">
        <v>198</v>
      </c>
      <c r="E146" s="10" t="s">
        <v>189</v>
      </c>
      <c r="F146" s="149">
        <v>90.944000000000003</v>
      </c>
      <c r="H146" s="21"/>
    </row>
    <row r="147" spans="2:8" s="1" customFormat="1" ht="22.5" x14ac:dyDescent="0.2">
      <c r="B147" s="21"/>
      <c r="C147" s="148" t="s">
        <v>206</v>
      </c>
      <c r="D147" s="148" t="s">
        <v>207</v>
      </c>
      <c r="E147" s="10" t="s">
        <v>189</v>
      </c>
      <c r="F147" s="149">
        <v>1546.048</v>
      </c>
      <c r="H147" s="21"/>
    </row>
    <row r="148" spans="2:8" s="1" customFormat="1" ht="16.899999999999999" customHeight="1" x14ac:dyDescent="0.2">
      <c r="B148" s="21"/>
      <c r="C148" s="148" t="s">
        <v>221</v>
      </c>
      <c r="D148" s="148" t="s">
        <v>222</v>
      </c>
      <c r="E148" s="10" t="s">
        <v>177</v>
      </c>
      <c r="F148" s="149">
        <v>31.1</v>
      </c>
      <c r="H148" s="21"/>
    </row>
    <row r="149" spans="2:8" s="1" customFormat="1" ht="22.5" x14ac:dyDescent="0.2">
      <c r="B149" s="21"/>
      <c r="C149" s="148" t="s">
        <v>520</v>
      </c>
      <c r="D149" s="148" t="s">
        <v>521</v>
      </c>
      <c r="E149" s="10" t="s">
        <v>295</v>
      </c>
      <c r="F149" s="149">
        <v>159.15199999999999</v>
      </c>
      <c r="H149" s="21"/>
    </row>
    <row r="150" spans="2:8" s="1" customFormat="1" ht="16.899999999999999" customHeight="1" x14ac:dyDescent="0.2">
      <c r="B150" s="21"/>
      <c r="C150" s="144" t="s">
        <v>137</v>
      </c>
      <c r="D150" s="145" t="s">
        <v>138</v>
      </c>
      <c r="E150" s="146" t="s">
        <v>1</v>
      </c>
      <c r="F150" s="147">
        <v>0.746</v>
      </c>
      <c r="H150" s="21"/>
    </row>
    <row r="151" spans="2:8" s="1" customFormat="1" ht="16.899999999999999" customHeight="1" x14ac:dyDescent="0.2">
      <c r="B151" s="21"/>
      <c r="C151" s="148" t="s">
        <v>137</v>
      </c>
      <c r="D151" s="148" t="s">
        <v>1040</v>
      </c>
      <c r="E151" s="10" t="s">
        <v>1</v>
      </c>
      <c r="F151" s="149">
        <v>0.746</v>
      </c>
      <c r="H151" s="21"/>
    </row>
    <row r="152" spans="2:8" s="1" customFormat="1" ht="16.899999999999999" customHeight="1" x14ac:dyDescent="0.2">
      <c r="B152" s="21"/>
      <c r="C152" s="150" t="s">
        <v>1443</v>
      </c>
      <c r="H152" s="21"/>
    </row>
    <row r="153" spans="2:8" s="1" customFormat="1" ht="16.899999999999999" customHeight="1" x14ac:dyDescent="0.2">
      <c r="B153" s="21"/>
      <c r="C153" s="148" t="s">
        <v>212</v>
      </c>
      <c r="D153" s="148" t="s">
        <v>213</v>
      </c>
      <c r="E153" s="10" t="s">
        <v>189</v>
      </c>
      <c r="F153" s="149">
        <v>0.746</v>
      </c>
      <c r="H153" s="21"/>
    </row>
    <row r="154" spans="2:8" s="1" customFormat="1" ht="22.5" x14ac:dyDescent="0.2">
      <c r="B154" s="21"/>
      <c r="C154" s="148" t="s">
        <v>197</v>
      </c>
      <c r="D154" s="148" t="s">
        <v>198</v>
      </c>
      <c r="E154" s="10" t="s">
        <v>189</v>
      </c>
      <c r="F154" s="149">
        <v>90.944000000000003</v>
      </c>
      <c r="H154" s="21"/>
    </row>
    <row r="155" spans="2:8" s="1" customFormat="1" ht="22.5" x14ac:dyDescent="0.2">
      <c r="B155" s="21"/>
      <c r="C155" s="148" t="s">
        <v>206</v>
      </c>
      <c r="D155" s="148" t="s">
        <v>207</v>
      </c>
      <c r="E155" s="10" t="s">
        <v>189</v>
      </c>
      <c r="F155" s="149">
        <v>1546.048</v>
      </c>
      <c r="H155" s="21"/>
    </row>
    <row r="156" spans="2:8" s="1" customFormat="1" ht="22.5" x14ac:dyDescent="0.2">
      <c r="B156" s="21"/>
      <c r="C156" s="148" t="s">
        <v>520</v>
      </c>
      <c r="D156" s="148" t="s">
        <v>521</v>
      </c>
      <c r="E156" s="10" t="s">
        <v>295</v>
      </c>
      <c r="F156" s="149">
        <v>159.15199999999999</v>
      </c>
      <c r="H156" s="21"/>
    </row>
    <row r="157" spans="2:8" s="1" customFormat="1" ht="26.45" customHeight="1" x14ac:dyDescent="0.2">
      <c r="B157" s="21"/>
      <c r="C157" s="143" t="s">
        <v>1447</v>
      </c>
      <c r="D157" s="143" t="s">
        <v>111</v>
      </c>
      <c r="H157" s="21"/>
    </row>
    <row r="158" spans="2:8" s="1" customFormat="1" ht="16.899999999999999" customHeight="1" x14ac:dyDescent="0.2">
      <c r="B158" s="21"/>
      <c r="C158" s="144" t="s">
        <v>119</v>
      </c>
      <c r="D158" s="145" t="s">
        <v>119</v>
      </c>
      <c r="E158" s="146" t="s">
        <v>1</v>
      </c>
      <c r="F158" s="147">
        <v>78.5</v>
      </c>
      <c r="H158" s="21"/>
    </row>
    <row r="159" spans="2:8" s="1" customFormat="1" ht="16.899999999999999" customHeight="1" x14ac:dyDescent="0.2">
      <c r="B159" s="21"/>
      <c r="C159" s="148" t="s">
        <v>119</v>
      </c>
      <c r="D159" s="148" t="s">
        <v>1202</v>
      </c>
      <c r="E159" s="10" t="s">
        <v>1</v>
      </c>
      <c r="F159" s="149">
        <v>78.5</v>
      </c>
      <c r="H159" s="21"/>
    </row>
    <row r="160" spans="2:8" s="1" customFormat="1" ht="16.899999999999999" customHeight="1" x14ac:dyDescent="0.2">
      <c r="B160" s="21"/>
      <c r="C160" s="150" t="s">
        <v>1443</v>
      </c>
      <c r="H160" s="21"/>
    </row>
    <row r="161" spans="2:8" s="1" customFormat="1" ht="22.5" x14ac:dyDescent="0.2">
      <c r="B161" s="21"/>
      <c r="C161" s="148" t="s">
        <v>1212</v>
      </c>
      <c r="D161" s="148" t="s">
        <v>1213</v>
      </c>
      <c r="E161" s="10" t="s">
        <v>189</v>
      </c>
      <c r="F161" s="149">
        <v>78.5</v>
      </c>
      <c r="H161" s="21"/>
    </row>
    <row r="162" spans="2:8" s="1" customFormat="1" ht="22.5" x14ac:dyDescent="0.2">
      <c r="B162" s="21"/>
      <c r="C162" s="148" t="s">
        <v>197</v>
      </c>
      <c r="D162" s="148" t="s">
        <v>198</v>
      </c>
      <c r="E162" s="10" t="s">
        <v>189</v>
      </c>
      <c r="F162" s="149">
        <v>728.87</v>
      </c>
      <c r="H162" s="21"/>
    </row>
    <row r="163" spans="2:8" s="1" customFormat="1" ht="22.5" x14ac:dyDescent="0.2">
      <c r="B163" s="21"/>
      <c r="C163" s="148" t="s">
        <v>206</v>
      </c>
      <c r="D163" s="148" t="s">
        <v>207</v>
      </c>
      <c r="E163" s="10" t="s">
        <v>189</v>
      </c>
      <c r="F163" s="149">
        <v>12390.79</v>
      </c>
      <c r="H163" s="21"/>
    </row>
    <row r="164" spans="2:8" s="1" customFormat="1" ht="16.899999999999999" customHeight="1" x14ac:dyDescent="0.2">
      <c r="B164" s="21"/>
      <c r="C164" s="144" t="s">
        <v>121</v>
      </c>
      <c r="D164" s="145" t="s">
        <v>122</v>
      </c>
      <c r="E164" s="146" t="s">
        <v>1</v>
      </c>
      <c r="F164" s="147">
        <v>2352</v>
      </c>
      <c r="H164" s="21"/>
    </row>
    <row r="165" spans="2:8" s="1" customFormat="1" ht="16.899999999999999" customHeight="1" x14ac:dyDescent="0.2">
      <c r="B165" s="21"/>
      <c r="C165" s="148" t="s">
        <v>121</v>
      </c>
      <c r="D165" s="148" t="s">
        <v>1211</v>
      </c>
      <c r="E165" s="10" t="s">
        <v>1</v>
      </c>
      <c r="F165" s="149">
        <v>2352</v>
      </c>
      <c r="H165" s="21"/>
    </row>
    <row r="166" spans="2:8" s="1" customFormat="1" ht="16.899999999999999" customHeight="1" x14ac:dyDescent="0.2">
      <c r="B166" s="21"/>
      <c r="C166" s="150" t="s">
        <v>1443</v>
      </c>
      <c r="H166" s="21"/>
    </row>
    <row r="167" spans="2:8" s="1" customFormat="1" ht="16.899999999999999" customHeight="1" x14ac:dyDescent="0.2">
      <c r="B167" s="21"/>
      <c r="C167" s="148" t="s">
        <v>570</v>
      </c>
      <c r="D167" s="148" t="s">
        <v>571</v>
      </c>
      <c r="E167" s="10" t="s">
        <v>177</v>
      </c>
      <c r="F167" s="149">
        <v>2352</v>
      </c>
      <c r="H167" s="21"/>
    </row>
    <row r="168" spans="2:8" s="1" customFormat="1" ht="22.5" x14ac:dyDescent="0.2">
      <c r="B168" s="21"/>
      <c r="C168" s="148" t="s">
        <v>197</v>
      </c>
      <c r="D168" s="148" t="s">
        <v>198</v>
      </c>
      <c r="E168" s="10" t="s">
        <v>189</v>
      </c>
      <c r="F168" s="149">
        <v>728.87</v>
      </c>
      <c r="H168" s="21"/>
    </row>
    <row r="169" spans="2:8" s="1" customFormat="1" ht="22.5" x14ac:dyDescent="0.2">
      <c r="B169" s="21"/>
      <c r="C169" s="148" t="s">
        <v>206</v>
      </c>
      <c r="D169" s="148" t="s">
        <v>207</v>
      </c>
      <c r="E169" s="10" t="s">
        <v>189</v>
      </c>
      <c r="F169" s="149">
        <v>12390.79</v>
      </c>
      <c r="H169" s="21"/>
    </row>
    <row r="170" spans="2:8" s="1" customFormat="1" ht="16.899999999999999" customHeight="1" x14ac:dyDescent="0.2">
      <c r="B170" s="21"/>
      <c r="C170" s="144" t="s">
        <v>1204</v>
      </c>
      <c r="D170" s="145" t="s">
        <v>1205</v>
      </c>
      <c r="E170" s="146" t="s">
        <v>1</v>
      </c>
      <c r="F170" s="147">
        <v>1723.3</v>
      </c>
      <c r="H170" s="21"/>
    </row>
    <row r="171" spans="2:8" s="1" customFormat="1" ht="16.899999999999999" customHeight="1" x14ac:dyDescent="0.2">
      <c r="B171" s="21"/>
      <c r="C171" s="148" t="s">
        <v>1204</v>
      </c>
      <c r="D171" s="148" t="s">
        <v>1206</v>
      </c>
      <c r="E171" s="10" t="s">
        <v>1</v>
      </c>
      <c r="F171" s="149">
        <v>1723.3</v>
      </c>
      <c r="H171" s="21"/>
    </row>
    <row r="172" spans="2:8" s="1" customFormat="1" ht="16.899999999999999" customHeight="1" x14ac:dyDescent="0.2">
      <c r="B172" s="21"/>
      <c r="C172" s="150" t="s">
        <v>1443</v>
      </c>
      <c r="H172" s="21"/>
    </row>
    <row r="173" spans="2:8" s="1" customFormat="1" ht="16.899999999999999" customHeight="1" x14ac:dyDescent="0.2">
      <c r="B173" s="21"/>
      <c r="C173" s="148" t="s">
        <v>346</v>
      </c>
      <c r="D173" s="148" t="s">
        <v>347</v>
      </c>
      <c r="E173" s="10" t="s">
        <v>177</v>
      </c>
      <c r="F173" s="149">
        <v>1723.3</v>
      </c>
      <c r="H173" s="21"/>
    </row>
    <row r="174" spans="2:8" s="1" customFormat="1" ht="16.899999999999999" customHeight="1" x14ac:dyDescent="0.2">
      <c r="B174" s="21"/>
      <c r="C174" s="148" t="s">
        <v>236</v>
      </c>
      <c r="D174" s="148" t="s">
        <v>237</v>
      </c>
      <c r="E174" s="10" t="s">
        <v>177</v>
      </c>
      <c r="F174" s="149">
        <v>2154.125</v>
      </c>
      <c r="H174" s="21"/>
    </row>
    <row r="175" spans="2:8" s="1" customFormat="1" ht="22.5" x14ac:dyDescent="0.2">
      <c r="B175" s="21"/>
      <c r="C175" s="148" t="s">
        <v>319</v>
      </c>
      <c r="D175" s="148" t="s">
        <v>320</v>
      </c>
      <c r="E175" s="10" t="s">
        <v>177</v>
      </c>
      <c r="F175" s="149">
        <v>2154.125</v>
      </c>
      <c r="H175" s="21"/>
    </row>
    <row r="176" spans="2:8" s="1" customFormat="1" ht="16.899999999999999" customHeight="1" x14ac:dyDescent="0.2">
      <c r="B176" s="21"/>
      <c r="C176" s="148" t="s">
        <v>985</v>
      </c>
      <c r="D176" s="148" t="s">
        <v>986</v>
      </c>
      <c r="E176" s="10" t="s">
        <v>177</v>
      </c>
      <c r="F176" s="149">
        <v>2154.125</v>
      </c>
      <c r="H176" s="21"/>
    </row>
    <row r="177" spans="2:8" s="1" customFormat="1" ht="16.899999999999999" customHeight="1" x14ac:dyDescent="0.2">
      <c r="B177" s="21"/>
      <c r="C177" s="148" t="s">
        <v>360</v>
      </c>
      <c r="D177" s="148" t="s">
        <v>361</v>
      </c>
      <c r="E177" s="10" t="s">
        <v>177</v>
      </c>
      <c r="F177" s="149">
        <v>1895.63</v>
      </c>
      <c r="H177" s="21"/>
    </row>
    <row r="178" spans="2:8" s="1" customFormat="1" ht="16.899999999999999" customHeight="1" x14ac:dyDescent="0.2">
      <c r="B178" s="21"/>
      <c r="C178" s="148" t="s">
        <v>354</v>
      </c>
      <c r="D178" s="148" t="s">
        <v>355</v>
      </c>
      <c r="E178" s="10" t="s">
        <v>177</v>
      </c>
      <c r="F178" s="149">
        <v>1895.63</v>
      </c>
      <c r="H178" s="21"/>
    </row>
    <row r="179" spans="2:8" s="1" customFormat="1" ht="16.899999999999999" customHeight="1" x14ac:dyDescent="0.2">
      <c r="B179" s="21"/>
      <c r="C179" s="144" t="s">
        <v>125</v>
      </c>
      <c r="D179" s="145" t="s">
        <v>125</v>
      </c>
      <c r="E179" s="146" t="s">
        <v>1</v>
      </c>
      <c r="F179" s="147">
        <v>680.3</v>
      </c>
      <c r="H179" s="21"/>
    </row>
    <row r="180" spans="2:8" s="1" customFormat="1" ht="16.899999999999999" customHeight="1" x14ac:dyDescent="0.2">
      <c r="B180" s="21"/>
      <c r="C180" s="148" t="s">
        <v>125</v>
      </c>
      <c r="D180" s="148" t="s">
        <v>1207</v>
      </c>
      <c r="E180" s="10" t="s">
        <v>1</v>
      </c>
      <c r="F180" s="149">
        <v>680.3</v>
      </c>
      <c r="H180" s="21"/>
    </row>
    <row r="181" spans="2:8" s="1" customFormat="1" ht="16.899999999999999" customHeight="1" x14ac:dyDescent="0.2">
      <c r="B181" s="21"/>
      <c r="C181" s="150" t="s">
        <v>1443</v>
      </c>
      <c r="H181" s="21"/>
    </row>
    <row r="182" spans="2:8" s="1" customFormat="1" ht="16.899999999999999" customHeight="1" x14ac:dyDescent="0.2">
      <c r="B182" s="21"/>
      <c r="C182" s="148" t="s">
        <v>242</v>
      </c>
      <c r="D182" s="148" t="s">
        <v>243</v>
      </c>
      <c r="E182" s="10" t="s">
        <v>177</v>
      </c>
      <c r="F182" s="149">
        <v>680.3</v>
      </c>
      <c r="H182" s="21"/>
    </row>
    <row r="183" spans="2:8" s="1" customFormat="1" ht="22.5" x14ac:dyDescent="0.2">
      <c r="B183" s="21"/>
      <c r="C183" s="148" t="s">
        <v>197</v>
      </c>
      <c r="D183" s="148" t="s">
        <v>198</v>
      </c>
      <c r="E183" s="10" t="s">
        <v>189</v>
      </c>
      <c r="F183" s="149">
        <v>728.87</v>
      </c>
      <c r="H183" s="21"/>
    </row>
    <row r="184" spans="2:8" s="1" customFormat="1" ht="22.5" x14ac:dyDescent="0.2">
      <c r="B184" s="21"/>
      <c r="C184" s="148" t="s">
        <v>206</v>
      </c>
      <c r="D184" s="148" t="s">
        <v>207</v>
      </c>
      <c r="E184" s="10" t="s">
        <v>189</v>
      </c>
      <c r="F184" s="149">
        <v>12390.79</v>
      </c>
      <c r="H184" s="21"/>
    </row>
    <row r="185" spans="2:8" s="1" customFormat="1" ht="16.899999999999999" customHeight="1" x14ac:dyDescent="0.2">
      <c r="B185" s="21"/>
      <c r="C185" s="148" t="s">
        <v>221</v>
      </c>
      <c r="D185" s="148" t="s">
        <v>222</v>
      </c>
      <c r="E185" s="10" t="s">
        <v>177</v>
      </c>
      <c r="F185" s="149">
        <v>680.3</v>
      </c>
      <c r="H185" s="21"/>
    </row>
    <row r="186" spans="2:8" s="1" customFormat="1" ht="16.899999999999999" customHeight="1" x14ac:dyDescent="0.2">
      <c r="B186" s="21"/>
      <c r="C186" s="144" t="s">
        <v>137</v>
      </c>
      <c r="D186" s="145" t="s">
        <v>138</v>
      </c>
      <c r="E186" s="146" t="s">
        <v>1</v>
      </c>
      <c r="F186" s="147">
        <v>169.8</v>
      </c>
      <c r="H186" s="21"/>
    </row>
    <row r="187" spans="2:8" s="1" customFormat="1" ht="16.899999999999999" customHeight="1" x14ac:dyDescent="0.2">
      <c r="B187" s="21"/>
      <c r="C187" s="148" t="s">
        <v>137</v>
      </c>
      <c r="D187" s="148" t="s">
        <v>1226</v>
      </c>
      <c r="E187" s="10" t="s">
        <v>1</v>
      </c>
      <c r="F187" s="149">
        <v>169.8</v>
      </c>
      <c r="H187" s="21"/>
    </row>
    <row r="188" spans="2:8" s="1" customFormat="1" ht="16.899999999999999" customHeight="1" x14ac:dyDescent="0.2">
      <c r="B188" s="21"/>
      <c r="C188" s="150" t="s">
        <v>1443</v>
      </c>
      <c r="H188" s="21"/>
    </row>
    <row r="189" spans="2:8" s="1" customFormat="1" ht="16.899999999999999" customHeight="1" x14ac:dyDescent="0.2">
      <c r="B189" s="21"/>
      <c r="C189" s="148" t="s">
        <v>212</v>
      </c>
      <c r="D189" s="148" t="s">
        <v>213</v>
      </c>
      <c r="E189" s="10" t="s">
        <v>189</v>
      </c>
      <c r="F189" s="149">
        <v>169.8</v>
      </c>
      <c r="H189" s="21"/>
    </row>
    <row r="190" spans="2:8" s="1" customFormat="1" ht="22.5" x14ac:dyDescent="0.2">
      <c r="B190" s="21"/>
      <c r="C190" s="148" t="s">
        <v>197</v>
      </c>
      <c r="D190" s="148" t="s">
        <v>198</v>
      </c>
      <c r="E190" s="10" t="s">
        <v>189</v>
      </c>
      <c r="F190" s="149">
        <v>728.87</v>
      </c>
      <c r="H190" s="21"/>
    </row>
    <row r="191" spans="2:8" s="1" customFormat="1" ht="22.5" x14ac:dyDescent="0.2">
      <c r="B191" s="21"/>
      <c r="C191" s="148" t="s">
        <v>206</v>
      </c>
      <c r="D191" s="148" t="s">
        <v>207</v>
      </c>
      <c r="E191" s="10" t="s">
        <v>189</v>
      </c>
      <c r="F191" s="149">
        <v>12390.79</v>
      </c>
      <c r="H191" s="21"/>
    </row>
    <row r="192" spans="2:8" s="1" customFormat="1" ht="26.45" customHeight="1" x14ac:dyDescent="0.2">
      <c r="B192" s="21"/>
      <c r="C192" s="143" t="s">
        <v>1448</v>
      </c>
      <c r="D192" s="143" t="s">
        <v>114</v>
      </c>
      <c r="H192" s="21"/>
    </row>
    <row r="193" spans="2:8" s="1" customFormat="1" ht="16.899999999999999" customHeight="1" x14ac:dyDescent="0.2">
      <c r="B193" s="21"/>
      <c r="C193" s="144" t="s">
        <v>119</v>
      </c>
      <c r="D193" s="145" t="s">
        <v>119</v>
      </c>
      <c r="E193" s="146" t="s">
        <v>1</v>
      </c>
      <c r="F193" s="147">
        <v>411.4</v>
      </c>
      <c r="H193" s="21"/>
    </row>
    <row r="194" spans="2:8" s="1" customFormat="1" ht="16.899999999999999" customHeight="1" x14ac:dyDescent="0.2">
      <c r="B194" s="21"/>
      <c r="C194" s="148" t="s">
        <v>1</v>
      </c>
      <c r="D194" s="148" t="s">
        <v>1270</v>
      </c>
      <c r="E194" s="10" t="s">
        <v>1</v>
      </c>
      <c r="F194" s="149">
        <v>72.2</v>
      </c>
      <c r="H194" s="21"/>
    </row>
    <row r="195" spans="2:8" s="1" customFormat="1" ht="16.899999999999999" customHeight="1" x14ac:dyDescent="0.2">
      <c r="B195" s="21"/>
      <c r="C195" s="148" t="s">
        <v>1</v>
      </c>
      <c r="D195" s="148" t="s">
        <v>1271</v>
      </c>
      <c r="E195" s="10" t="s">
        <v>1</v>
      </c>
      <c r="F195" s="149">
        <v>1.2</v>
      </c>
      <c r="H195" s="21"/>
    </row>
    <row r="196" spans="2:8" s="1" customFormat="1" ht="16.899999999999999" customHeight="1" x14ac:dyDescent="0.2">
      <c r="B196" s="21"/>
      <c r="C196" s="148" t="s">
        <v>1</v>
      </c>
      <c r="D196" s="148" t="s">
        <v>1272</v>
      </c>
      <c r="E196" s="10" t="s">
        <v>1</v>
      </c>
      <c r="F196" s="149">
        <v>330.8</v>
      </c>
      <c r="H196" s="21"/>
    </row>
    <row r="197" spans="2:8" s="1" customFormat="1" ht="16.899999999999999" customHeight="1" x14ac:dyDescent="0.2">
      <c r="B197" s="21"/>
      <c r="C197" s="148" t="s">
        <v>1</v>
      </c>
      <c r="D197" s="148" t="s">
        <v>1273</v>
      </c>
      <c r="E197" s="10" t="s">
        <v>1</v>
      </c>
      <c r="F197" s="149">
        <v>7.2</v>
      </c>
      <c r="H197" s="21"/>
    </row>
    <row r="198" spans="2:8" s="1" customFormat="1" ht="16.899999999999999" customHeight="1" x14ac:dyDescent="0.2">
      <c r="B198" s="21"/>
      <c r="C198" s="148" t="s">
        <v>119</v>
      </c>
      <c r="D198" s="148" t="s">
        <v>186</v>
      </c>
      <c r="E198" s="10" t="s">
        <v>1</v>
      </c>
      <c r="F198" s="149">
        <v>411.4</v>
      </c>
      <c r="H198" s="21"/>
    </row>
    <row r="199" spans="2:8" s="1" customFormat="1" ht="16.899999999999999" customHeight="1" x14ac:dyDescent="0.2">
      <c r="B199" s="21"/>
      <c r="C199" s="150" t="s">
        <v>1443</v>
      </c>
      <c r="H199" s="21"/>
    </row>
    <row r="200" spans="2:8" s="1" customFormat="1" ht="22.5" x14ac:dyDescent="0.2">
      <c r="B200" s="21"/>
      <c r="C200" s="148" t="s">
        <v>1212</v>
      </c>
      <c r="D200" s="148" t="s">
        <v>1213</v>
      </c>
      <c r="E200" s="10" t="s">
        <v>189</v>
      </c>
      <c r="F200" s="149">
        <v>411.4</v>
      </c>
      <c r="H200" s="21"/>
    </row>
    <row r="201" spans="2:8" s="1" customFormat="1" ht="22.5" x14ac:dyDescent="0.2">
      <c r="B201" s="21"/>
      <c r="C201" s="148" t="s">
        <v>197</v>
      </c>
      <c r="D201" s="148" t="s">
        <v>198</v>
      </c>
      <c r="E201" s="10" t="s">
        <v>189</v>
      </c>
      <c r="F201" s="149">
        <v>402.57</v>
      </c>
      <c r="H201" s="21"/>
    </row>
    <row r="202" spans="2:8" s="1" customFormat="1" ht="22.5" x14ac:dyDescent="0.2">
      <c r="B202" s="21"/>
      <c r="C202" s="148" t="s">
        <v>206</v>
      </c>
      <c r="D202" s="148" t="s">
        <v>207</v>
      </c>
      <c r="E202" s="10" t="s">
        <v>189</v>
      </c>
      <c r="F202" s="149">
        <v>6843.69</v>
      </c>
      <c r="H202" s="21"/>
    </row>
    <row r="203" spans="2:8" s="1" customFormat="1" ht="16.899999999999999" customHeight="1" x14ac:dyDescent="0.2">
      <c r="B203" s="21"/>
      <c r="C203" s="144" t="s">
        <v>121</v>
      </c>
      <c r="D203" s="145" t="s">
        <v>122</v>
      </c>
      <c r="E203" s="146" t="s">
        <v>1</v>
      </c>
      <c r="F203" s="147">
        <v>1686.5</v>
      </c>
      <c r="H203" s="21"/>
    </row>
    <row r="204" spans="2:8" s="1" customFormat="1" ht="16.899999999999999" customHeight="1" x14ac:dyDescent="0.2">
      <c r="B204" s="21"/>
      <c r="C204" s="148" t="s">
        <v>1</v>
      </c>
      <c r="D204" s="148" t="s">
        <v>1266</v>
      </c>
      <c r="E204" s="10" t="s">
        <v>1</v>
      </c>
      <c r="F204" s="149">
        <v>0</v>
      </c>
      <c r="H204" s="21"/>
    </row>
    <row r="205" spans="2:8" s="1" customFormat="1" ht="16.899999999999999" customHeight="1" x14ac:dyDescent="0.2">
      <c r="B205" s="21"/>
      <c r="C205" s="148" t="s">
        <v>1</v>
      </c>
      <c r="D205" s="148" t="s">
        <v>1267</v>
      </c>
      <c r="E205" s="10" t="s">
        <v>1</v>
      </c>
      <c r="F205" s="149">
        <v>1686.5</v>
      </c>
      <c r="H205" s="21"/>
    </row>
    <row r="206" spans="2:8" s="1" customFormat="1" ht="16.899999999999999" customHeight="1" x14ac:dyDescent="0.2">
      <c r="B206" s="21"/>
      <c r="C206" s="148" t="s">
        <v>1</v>
      </c>
      <c r="D206" s="148" t="s">
        <v>1268</v>
      </c>
      <c r="E206" s="10" t="s">
        <v>1</v>
      </c>
      <c r="F206" s="149">
        <v>0</v>
      </c>
      <c r="H206" s="21"/>
    </row>
    <row r="207" spans="2:8" s="1" customFormat="1" ht="16.899999999999999" customHeight="1" x14ac:dyDescent="0.2">
      <c r="B207" s="21"/>
      <c r="C207" s="148" t="s">
        <v>121</v>
      </c>
      <c r="D207" s="148" t="s">
        <v>186</v>
      </c>
      <c r="E207" s="10" t="s">
        <v>1</v>
      </c>
      <c r="F207" s="149">
        <v>1686.5</v>
      </c>
      <c r="H207" s="21"/>
    </row>
    <row r="208" spans="2:8" s="1" customFormat="1" ht="16.899999999999999" customHeight="1" x14ac:dyDescent="0.2">
      <c r="B208" s="21"/>
      <c r="C208" s="150" t="s">
        <v>1443</v>
      </c>
      <c r="H208" s="21"/>
    </row>
    <row r="209" spans="2:8" s="1" customFormat="1" ht="16.899999999999999" customHeight="1" x14ac:dyDescent="0.2">
      <c r="B209" s="21"/>
      <c r="C209" s="148" t="s">
        <v>570</v>
      </c>
      <c r="D209" s="148" t="s">
        <v>571</v>
      </c>
      <c r="E209" s="10" t="s">
        <v>177</v>
      </c>
      <c r="F209" s="149">
        <v>1686.5</v>
      </c>
      <c r="H209" s="21"/>
    </row>
    <row r="210" spans="2:8" s="1" customFormat="1" ht="22.5" x14ac:dyDescent="0.2">
      <c r="B210" s="21"/>
      <c r="C210" s="148" t="s">
        <v>197</v>
      </c>
      <c r="D210" s="148" t="s">
        <v>198</v>
      </c>
      <c r="E210" s="10" t="s">
        <v>189</v>
      </c>
      <c r="F210" s="149">
        <v>402.57</v>
      </c>
      <c r="H210" s="21"/>
    </row>
    <row r="211" spans="2:8" s="1" customFormat="1" ht="22.5" x14ac:dyDescent="0.2">
      <c r="B211" s="21"/>
      <c r="C211" s="148" t="s">
        <v>206</v>
      </c>
      <c r="D211" s="148" t="s">
        <v>207</v>
      </c>
      <c r="E211" s="10" t="s">
        <v>189</v>
      </c>
      <c r="F211" s="149">
        <v>6843.69</v>
      </c>
      <c r="H211" s="21"/>
    </row>
    <row r="212" spans="2:8" s="1" customFormat="1" ht="16.899999999999999" customHeight="1" x14ac:dyDescent="0.2">
      <c r="B212" s="21"/>
      <c r="C212" s="144" t="s">
        <v>125</v>
      </c>
      <c r="D212" s="145" t="s">
        <v>125</v>
      </c>
      <c r="E212" s="146" t="s">
        <v>1</v>
      </c>
      <c r="F212" s="147">
        <v>865.3</v>
      </c>
      <c r="H212" s="21"/>
    </row>
    <row r="213" spans="2:8" s="1" customFormat="1" ht="16.899999999999999" customHeight="1" x14ac:dyDescent="0.2">
      <c r="B213" s="21"/>
      <c r="C213" s="148" t="s">
        <v>1</v>
      </c>
      <c r="D213" s="148" t="s">
        <v>1287</v>
      </c>
      <c r="E213" s="10" t="s">
        <v>1</v>
      </c>
      <c r="F213" s="149">
        <v>212.5</v>
      </c>
      <c r="H213" s="21"/>
    </row>
    <row r="214" spans="2:8" s="1" customFormat="1" ht="16.899999999999999" customHeight="1" x14ac:dyDescent="0.2">
      <c r="B214" s="21"/>
      <c r="C214" s="148" t="s">
        <v>1</v>
      </c>
      <c r="D214" s="148" t="s">
        <v>1288</v>
      </c>
      <c r="E214" s="10" t="s">
        <v>1</v>
      </c>
      <c r="F214" s="149">
        <v>271.89999999999998</v>
      </c>
      <c r="H214" s="21"/>
    </row>
    <row r="215" spans="2:8" s="1" customFormat="1" ht="16.899999999999999" customHeight="1" x14ac:dyDescent="0.2">
      <c r="B215" s="21"/>
      <c r="C215" s="148" t="s">
        <v>1</v>
      </c>
      <c r="D215" s="148" t="s">
        <v>1289</v>
      </c>
      <c r="E215" s="10" t="s">
        <v>1</v>
      </c>
      <c r="F215" s="149">
        <v>380.9</v>
      </c>
      <c r="H215" s="21"/>
    </row>
    <row r="216" spans="2:8" s="1" customFormat="1" ht="16.899999999999999" customHeight="1" x14ac:dyDescent="0.2">
      <c r="B216" s="21"/>
      <c r="C216" s="148" t="s">
        <v>125</v>
      </c>
      <c r="D216" s="148" t="s">
        <v>186</v>
      </c>
      <c r="E216" s="10" t="s">
        <v>1</v>
      </c>
      <c r="F216" s="149">
        <v>865.3</v>
      </c>
      <c r="H216" s="21"/>
    </row>
    <row r="217" spans="2:8" s="1" customFormat="1" ht="16.899999999999999" customHeight="1" x14ac:dyDescent="0.2">
      <c r="B217" s="21"/>
      <c r="C217" s="150" t="s">
        <v>1443</v>
      </c>
      <c r="H217" s="21"/>
    </row>
    <row r="218" spans="2:8" s="1" customFormat="1" ht="16.899999999999999" customHeight="1" x14ac:dyDescent="0.2">
      <c r="B218" s="21"/>
      <c r="C218" s="148" t="s">
        <v>242</v>
      </c>
      <c r="D218" s="148" t="s">
        <v>243</v>
      </c>
      <c r="E218" s="10" t="s">
        <v>177</v>
      </c>
      <c r="F218" s="149">
        <v>865.3</v>
      </c>
      <c r="H218" s="21"/>
    </row>
    <row r="219" spans="2:8" s="1" customFormat="1" ht="22.5" x14ac:dyDescent="0.2">
      <c r="B219" s="21"/>
      <c r="C219" s="148" t="s">
        <v>197</v>
      </c>
      <c r="D219" s="148" t="s">
        <v>198</v>
      </c>
      <c r="E219" s="10" t="s">
        <v>189</v>
      </c>
      <c r="F219" s="149">
        <v>402.57</v>
      </c>
      <c r="H219" s="21"/>
    </row>
    <row r="220" spans="2:8" s="1" customFormat="1" ht="22.5" x14ac:dyDescent="0.2">
      <c r="B220" s="21"/>
      <c r="C220" s="148" t="s">
        <v>206</v>
      </c>
      <c r="D220" s="148" t="s">
        <v>207</v>
      </c>
      <c r="E220" s="10" t="s">
        <v>189</v>
      </c>
      <c r="F220" s="149">
        <v>6843.69</v>
      </c>
      <c r="H220" s="21"/>
    </row>
    <row r="221" spans="2:8" s="1" customFormat="1" ht="16.899999999999999" customHeight="1" x14ac:dyDescent="0.2">
      <c r="B221" s="21"/>
      <c r="C221" s="148" t="s">
        <v>221</v>
      </c>
      <c r="D221" s="148" t="s">
        <v>222</v>
      </c>
      <c r="E221" s="10" t="s">
        <v>177</v>
      </c>
      <c r="F221" s="149">
        <v>865.3</v>
      </c>
      <c r="H221" s="21"/>
    </row>
    <row r="222" spans="2:8" s="1" customFormat="1" ht="16.899999999999999" customHeight="1" x14ac:dyDescent="0.2">
      <c r="B222" s="21"/>
      <c r="C222" s="144" t="s">
        <v>1252</v>
      </c>
      <c r="D222" s="145" t="s">
        <v>1253</v>
      </c>
      <c r="E222" s="146" t="s">
        <v>1</v>
      </c>
      <c r="F222" s="147">
        <v>574.29999999999995</v>
      </c>
      <c r="H222" s="21"/>
    </row>
    <row r="223" spans="2:8" s="1" customFormat="1" ht="16.899999999999999" customHeight="1" x14ac:dyDescent="0.2">
      <c r="B223" s="21"/>
      <c r="C223" s="148" t="s">
        <v>1252</v>
      </c>
      <c r="D223" s="148" t="s">
        <v>1295</v>
      </c>
      <c r="E223" s="10" t="s">
        <v>1</v>
      </c>
      <c r="F223" s="149">
        <v>574.29999999999995</v>
      </c>
      <c r="H223" s="21"/>
    </row>
    <row r="224" spans="2:8" s="1" customFormat="1" ht="16.899999999999999" customHeight="1" x14ac:dyDescent="0.2">
      <c r="B224" s="21"/>
      <c r="C224" s="150" t="s">
        <v>1443</v>
      </c>
      <c r="H224" s="21"/>
    </row>
    <row r="225" spans="2:8" s="1" customFormat="1" ht="16.899999999999999" customHeight="1" x14ac:dyDescent="0.2">
      <c r="B225" s="21"/>
      <c r="C225" s="148" t="s">
        <v>346</v>
      </c>
      <c r="D225" s="148" t="s">
        <v>347</v>
      </c>
      <c r="E225" s="10" t="s">
        <v>177</v>
      </c>
      <c r="F225" s="149">
        <v>3300.7750000000001</v>
      </c>
      <c r="H225" s="21"/>
    </row>
    <row r="226" spans="2:8" s="1" customFormat="1" ht="16.899999999999999" customHeight="1" x14ac:dyDescent="0.2">
      <c r="B226" s="21"/>
      <c r="C226" s="148" t="s">
        <v>236</v>
      </c>
      <c r="D226" s="148" t="s">
        <v>237</v>
      </c>
      <c r="E226" s="10" t="s">
        <v>177</v>
      </c>
      <c r="F226" s="149">
        <v>4115.125</v>
      </c>
      <c r="H226" s="21"/>
    </row>
    <row r="227" spans="2:8" s="1" customFormat="1" ht="16.899999999999999" customHeight="1" x14ac:dyDescent="0.2">
      <c r="B227" s="21"/>
      <c r="C227" s="148" t="s">
        <v>373</v>
      </c>
      <c r="D227" s="148" t="s">
        <v>374</v>
      </c>
      <c r="E227" s="10" t="s">
        <v>177</v>
      </c>
      <c r="F227" s="149">
        <v>4115.125</v>
      </c>
      <c r="H227" s="21"/>
    </row>
    <row r="228" spans="2:8" s="1" customFormat="1" ht="16.899999999999999" customHeight="1" x14ac:dyDescent="0.2">
      <c r="B228" s="21"/>
      <c r="C228" s="148" t="s">
        <v>360</v>
      </c>
      <c r="D228" s="148" t="s">
        <v>361</v>
      </c>
      <c r="E228" s="10" t="s">
        <v>177</v>
      </c>
      <c r="F228" s="149">
        <v>3621.31</v>
      </c>
      <c r="H228" s="21"/>
    </row>
    <row r="229" spans="2:8" s="1" customFormat="1" ht="16.899999999999999" customHeight="1" x14ac:dyDescent="0.2">
      <c r="B229" s="21"/>
      <c r="C229" s="148" t="s">
        <v>354</v>
      </c>
      <c r="D229" s="148" t="s">
        <v>355</v>
      </c>
      <c r="E229" s="10" t="s">
        <v>177</v>
      </c>
      <c r="F229" s="149">
        <v>3630.8530000000001</v>
      </c>
      <c r="H229" s="21"/>
    </row>
    <row r="230" spans="2:8" s="1" customFormat="1" ht="16.899999999999999" customHeight="1" x14ac:dyDescent="0.2">
      <c r="B230" s="21"/>
      <c r="C230" s="144" t="s">
        <v>1255</v>
      </c>
      <c r="D230" s="145" t="s">
        <v>1256</v>
      </c>
      <c r="E230" s="146" t="s">
        <v>1</v>
      </c>
      <c r="F230" s="147">
        <v>1219.7</v>
      </c>
      <c r="H230" s="21"/>
    </row>
    <row r="231" spans="2:8" s="1" customFormat="1" ht="16.899999999999999" customHeight="1" x14ac:dyDescent="0.2">
      <c r="B231" s="21"/>
      <c r="C231" s="148" t="s">
        <v>1255</v>
      </c>
      <c r="D231" s="148" t="s">
        <v>1296</v>
      </c>
      <c r="E231" s="10" t="s">
        <v>1</v>
      </c>
      <c r="F231" s="149">
        <v>1219.7</v>
      </c>
      <c r="H231" s="21"/>
    </row>
    <row r="232" spans="2:8" s="1" customFormat="1" ht="16.899999999999999" customHeight="1" x14ac:dyDescent="0.2">
      <c r="B232" s="21"/>
      <c r="C232" s="150" t="s">
        <v>1443</v>
      </c>
      <c r="H232" s="21"/>
    </row>
    <row r="233" spans="2:8" s="1" customFormat="1" ht="16.899999999999999" customHeight="1" x14ac:dyDescent="0.2">
      <c r="B233" s="21"/>
      <c r="C233" s="148" t="s">
        <v>346</v>
      </c>
      <c r="D233" s="148" t="s">
        <v>347</v>
      </c>
      <c r="E233" s="10" t="s">
        <v>177</v>
      </c>
      <c r="F233" s="149">
        <v>3300.7750000000001</v>
      </c>
      <c r="H233" s="21"/>
    </row>
    <row r="234" spans="2:8" s="1" customFormat="1" ht="16.899999999999999" customHeight="1" x14ac:dyDescent="0.2">
      <c r="B234" s="21"/>
      <c r="C234" s="148" t="s">
        <v>236</v>
      </c>
      <c r="D234" s="148" t="s">
        <v>237</v>
      </c>
      <c r="E234" s="10" t="s">
        <v>177</v>
      </c>
      <c r="F234" s="149">
        <v>4115.125</v>
      </c>
      <c r="H234" s="21"/>
    </row>
    <row r="235" spans="2:8" s="1" customFormat="1" ht="22.5" x14ac:dyDescent="0.2">
      <c r="B235" s="21"/>
      <c r="C235" s="148" t="s">
        <v>319</v>
      </c>
      <c r="D235" s="148" t="s">
        <v>320</v>
      </c>
      <c r="E235" s="10" t="s">
        <v>177</v>
      </c>
      <c r="F235" s="149">
        <v>1524.625</v>
      </c>
      <c r="H235" s="21"/>
    </row>
    <row r="236" spans="2:8" s="1" customFormat="1" ht="16.899999999999999" customHeight="1" x14ac:dyDescent="0.2">
      <c r="B236" s="21"/>
      <c r="C236" s="148" t="s">
        <v>373</v>
      </c>
      <c r="D236" s="148" t="s">
        <v>374</v>
      </c>
      <c r="E236" s="10" t="s">
        <v>177</v>
      </c>
      <c r="F236" s="149">
        <v>4115.125</v>
      </c>
      <c r="H236" s="21"/>
    </row>
    <row r="237" spans="2:8" s="1" customFormat="1" ht="16.899999999999999" customHeight="1" x14ac:dyDescent="0.2">
      <c r="B237" s="21"/>
      <c r="C237" s="148" t="s">
        <v>360</v>
      </c>
      <c r="D237" s="148" t="s">
        <v>361</v>
      </c>
      <c r="E237" s="10" t="s">
        <v>177</v>
      </c>
      <c r="F237" s="149">
        <v>3621.31</v>
      </c>
      <c r="H237" s="21"/>
    </row>
    <row r="238" spans="2:8" s="1" customFormat="1" ht="16.899999999999999" customHeight="1" x14ac:dyDescent="0.2">
      <c r="B238" s="21"/>
      <c r="C238" s="148" t="s">
        <v>354</v>
      </c>
      <c r="D238" s="148" t="s">
        <v>355</v>
      </c>
      <c r="E238" s="10" t="s">
        <v>177</v>
      </c>
      <c r="F238" s="149">
        <v>3630.8530000000001</v>
      </c>
      <c r="H238" s="21"/>
    </row>
    <row r="239" spans="2:8" s="1" customFormat="1" ht="16.899999999999999" customHeight="1" x14ac:dyDescent="0.2">
      <c r="B239" s="21"/>
      <c r="C239" s="144" t="s">
        <v>1258</v>
      </c>
      <c r="D239" s="145" t="s">
        <v>1259</v>
      </c>
      <c r="E239" s="146" t="s">
        <v>1</v>
      </c>
      <c r="F239" s="147">
        <v>1498.1</v>
      </c>
      <c r="H239" s="21"/>
    </row>
    <row r="240" spans="2:8" s="1" customFormat="1" ht="16.899999999999999" customHeight="1" x14ac:dyDescent="0.2">
      <c r="B240" s="21"/>
      <c r="C240" s="148" t="s">
        <v>1258</v>
      </c>
      <c r="D240" s="148" t="s">
        <v>1297</v>
      </c>
      <c r="E240" s="10" t="s">
        <v>1</v>
      </c>
      <c r="F240" s="149">
        <v>1498.1</v>
      </c>
      <c r="H240" s="21"/>
    </row>
    <row r="241" spans="2:8" s="1" customFormat="1" ht="16.899999999999999" customHeight="1" x14ac:dyDescent="0.2">
      <c r="B241" s="21"/>
      <c r="C241" s="150" t="s">
        <v>1443</v>
      </c>
      <c r="H241" s="21"/>
    </row>
    <row r="242" spans="2:8" s="1" customFormat="1" ht="16.899999999999999" customHeight="1" x14ac:dyDescent="0.2">
      <c r="B242" s="21"/>
      <c r="C242" s="148" t="s">
        <v>346</v>
      </c>
      <c r="D242" s="148" t="s">
        <v>347</v>
      </c>
      <c r="E242" s="10" t="s">
        <v>177</v>
      </c>
      <c r="F242" s="149">
        <v>3300.7750000000001</v>
      </c>
      <c r="H242" s="21"/>
    </row>
    <row r="243" spans="2:8" s="1" customFormat="1" ht="16.899999999999999" customHeight="1" x14ac:dyDescent="0.2">
      <c r="B243" s="21"/>
      <c r="C243" s="148" t="s">
        <v>236</v>
      </c>
      <c r="D243" s="148" t="s">
        <v>237</v>
      </c>
      <c r="E243" s="10" t="s">
        <v>177</v>
      </c>
      <c r="F243" s="149">
        <v>4115.125</v>
      </c>
      <c r="H243" s="21"/>
    </row>
    <row r="244" spans="2:8" s="1" customFormat="1" ht="16.899999999999999" customHeight="1" x14ac:dyDescent="0.2">
      <c r="B244" s="21"/>
      <c r="C244" s="148" t="s">
        <v>373</v>
      </c>
      <c r="D244" s="148" t="s">
        <v>374</v>
      </c>
      <c r="E244" s="10" t="s">
        <v>177</v>
      </c>
      <c r="F244" s="149">
        <v>4115.125</v>
      </c>
      <c r="H244" s="21"/>
    </row>
    <row r="245" spans="2:8" s="1" customFormat="1" ht="16.899999999999999" customHeight="1" x14ac:dyDescent="0.2">
      <c r="B245" s="21"/>
      <c r="C245" s="148" t="s">
        <v>360</v>
      </c>
      <c r="D245" s="148" t="s">
        <v>361</v>
      </c>
      <c r="E245" s="10" t="s">
        <v>177</v>
      </c>
      <c r="F245" s="149">
        <v>3621.31</v>
      </c>
      <c r="H245" s="21"/>
    </row>
    <row r="246" spans="2:8" s="1" customFormat="1" ht="16.899999999999999" customHeight="1" x14ac:dyDescent="0.2">
      <c r="B246" s="21"/>
      <c r="C246" s="148" t="s">
        <v>354</v>
      </c>
      <c r="D246" s="148" t="s">
        <v>355</v>
      </c>
      <c r="E246" s="10" t="s">
        <v>177</v>
      </c>
      <c r="F246" s="149">
        <v>3630.8530000000001</v>
      </c>
      <c r="H246" s="21"/>
    </row>
    <row r="247" spans="2:8" s="1" customFormat="1" ht="16.899999999999999" customHeight="1" x14ac:dyDescent="0.2">
      <c r="B247" s="21"/>
      <c r="C247" s="144" t="s">
        <v>137</v>
      </c>
      <c r="D247" s="145" t="s">
        <v>138</v>
      </c>
      <c r="E247" s="146" t="s">
        <v>1</v>
      </c>
      <c r="F247" s="147">
        <v>259.60000000000002</v>
      </c>
      <c r="H247" s="21"/>
    </row>
    <row r="248" spans="2:8" s="1" customFormat="1" ht="16.899999999999999" customHeight="1" x14ac:dyDescent="0.2">
      <c r="B248" s="21"/>
      <c r="C248" s="148" t="s">
        <v>1</v>
      </c>
      <c r="D248" s="148" t="s">
        <v>216</v>
      </c>
      <c r="E248" s="10" t="s">
        <v>1</v>
      </c>
      <c r="F248" s="149">
        <v>0</v>
      </c>
      <c r="H248" s="21"/>
    </row>
    <row r="249" spans="2:8" s="1" customFormat="1" ht="16.899999999999999" customHeight="1" x14ac:dyDescent="0.2">
      <c r="B249" s="21"/>
      <c r="C249" s="148" t="s">
        <v>1</v>
      </c>
      <c r="D249" s="148" t="s">
        <v>1278</v>
      </c>
      <c r="E249" s="10" t="s">
        <v>1</v>
      </c>
      <c r="F249" s="149">
        <v>14.4</v>
      </c>
      <c r="H249" s="21"/>
    </row>
    <row r="250" spans="2:8" s="1" customFormat="1" ht="16.899999999999999" customHeight="1" x14ac:dyDescent="0.2">
      <c r="B250" s="21"/>
      <c r="C250" s="148" t="s">
        <v>1</v>
      </c>
      <c r="D250" s="148" t="s">
        <v>1279</v>
      </c>
      <c r="E250" s="10" t="s">
        <v>1</v>
      </c>
      <c r="F250" s="149">
        <v>225.8</v>
      </c>
      <c r="H250" s="21"/>
    </row>
    <row r="251" spans="2:8" s="1" customFormat="1" ht="16.899999999999999" customHeight="1" x14ac:dyDescent="0.2">
      <c r="B251" s="21"/>
      <c r="C251" s="148" t="s">
        <v>1</v>
      </c>
      <c r="D251" s="148" t="s">
        <v>1280</v>
      </c>
      <c r="E251" s="10" t="s">
        <v>1</v>
      </c>
      <c r="F251" s="149">
        <v>19.399999999999999</v>
      </c>
      <c r="H251" s="21"/>
    </row>
    <row r="252" spans="2:8" s="1" customFormat="1" ht="16.899999999999999" customHeight="1" x14ac:dyDescent="0.2">
      <c r="B252" s="21"/>
      <c r="C252" s="148" t="s">
        <v>137</v>
      </c>
      <c r="D252" s="148" t="s">
        <v>186</v>
      </c>
      <c r="E252" s="10" t="s">
        <v>1</v>
      </c>
      <c r="F252" s="149">
        <v>259.60000000000002</v>
      </c>
      <c r="H252" s="21"/>
    </row>
    <row r="253" spans="2:8" s="1" customFormat="1" ht="16.899999999999999" customHeight="1" x14ac:dyDescent="0.2">
      <c r="B253" s="21"/>
      <c r="C253" s="150" t="s">
        <v>1443</v>
      </c>
      <c r="H253" s="21"/>
    </row>
    <row r="254" spans="2:8" s="1" customFormat="1" ht="16.899999999999999" customHeight="1" x14ac:dyDescent="0.2">
      <c r="B254" s="21"/>
      <c r="C254" s="148" t="s">
        <v>212</v>
      </c>
      <c r="D254" s="148" t="s">
        <v>213</v>
      </c>
      <c r="E254" s="10" t="s">
        <v>189</v>
      </c>
      <c r="F254" s="149">
        <v>259.60000000000002</v>
      </c>
      <c r="H254" s="21"/>
    </row>
    <row r="255" spans="2:8" s="1" customFormat="1" ht="22.5" x14ac:dyDescent="0.2">
      <c r="B255" s="21"/>
      <c r="C255" s="148" t="s">
        <v>197</v>
      </c>
      <c r="D255" s="148" t="s">
        <v>198</v>
      </c>
      <c r="E255" s="10" t="s">
        <v>189</v>
      </c>
      <c r="F255" s="149">
        <v>402.57</v>
      </c>
      <c r="H255" s="21"/>
    </row>
    <row r="256" spans="2:8" s="1" customFormat="1" ht="22.5" x14ac:dyDescent="0.2">
      <c r="B256" s="21"/>
      <c r="C256" s="148" t="s">
        <v>206</v>
      </c>
      <c r="D256" s="148" t="s">
        <v>207</v>
      </c>
      <c r="E256" s="10" t="s">
        <v>189</v>
      </c>
      <c r="F256" s="149">
        <v>6843.69</v>
      </c>
      <c r="H256" s="21"/>
    </row>
    <row r="257" spans="2:8" s="1" customFormat="1" ht="26.45" customHeight="1" x14ac:dyDescent="0.2">
      <c r="B257" s="21"/>
      <c r="C257" s="143" t="s">
        <v>1449</v>
      </c>
      <c r="D257" s="143" t="s">
        <v>117</v>
      </c>
      <c r="H257" s="21"/>
    </row>
    <row r="258" spans="2:8" s="1" customFormat="1" ht="16.899999999999999" customHeight="1" x14ac:dyDescent="0.2">
      <c r="B258" s="21"/>
      <c r="C258" s="144" t="s">
        <v>119</v>
      </c>
      <c r="D258" s="145" t="s">
        <v>119</v>
      </c>
      <c r="E258" s="146" t="s">
        <v>1</v>
      </c>
      <c r="F258" s="147">
        <v>160.19999999999999</v>
      </c>
      <c r="H258" s="21"/>
    </row>
    <row r="259" spans="2:8" s="1" customFormat="1" ht="16.899999999999999" customHeight="1" x14ac:dyDescent="0.2">
      <c r="B259" s="21"/>
      <c r="C259" s="148" t="s">
        <v>119</v>
      </c>
      <c r="D259" s="148" t="s">
        <v>1377</v>
      </c>
      <c r="E259" s="10" t="s">
        <v>1</v>
      </c>
      <c r="F259" s="149">
        <v>160.19999999999999</v>
      </c>
      <c r="H259" s="21"/>
    </row>
    <row r="260" spans="2:8" s="1" customFormat="1" ht="16.899999999999999" customHeight="1" x14ac:dyDescent="0.2">
      <c r="B260" s="21"/>
      <c r="C260" s="144" t="s">
        <v>121</v>
      </c>
      <c r="D260" s="145" t="s">
        <v>122</v>
      </c>
      <c r="E260" s="146" t="s">
        <v>1</v>
      </c>
      <c r="F260" s="147">
        <v>3383.3330000000001</v>
      </c>
      <c r="H260" s="21"/>
    </row>
    <row r="261" spans="2:8" s="1" customFormat="1" ht="16.899999999999999" customHeight="1" x14ac:dyDescent="0.2">
      <c r="B261" s="21"/>
      <c r="C261" s="148" t="s">
        <v>121</v>
      </c>
      <c r="D261" s="148" t="s">
        <v>1375</v>
      </c>
      <c r="E261" s="10" t="s">
        <v>1</v>
      </c>
      <c r="F261" s="149">
        <v>3383.3330000000001</v>
      </c>
      <c r="H261" s="21"/>
    </row>
    <row r="262" spans="2:8" s="1" customFormat="1" ht="16.899999999999999" customHeight="1" x14ac:dyDescent="0.2">
      <c r="B262" s="21"/>
      <c r="C262" s="150" t="s">
        <v>1443</v>
      </c>
      <c r="H262" s="21"/>
    </row>
    <row r="263" spans="2:8" s="1" customFormat="1" ht="16.899999999999999" customHeight="1" x14ac:dyDescent="0.2">
      <c r="B263" s="21"/>
      <c r="C263" s="148" t="s">
        <v>570</v>
      </c>
      <c r="D263" s="148" t="s">
        <v>571</v>
      </c>
      <c r="E263" s="10" t="s">
        <v>177</v>
      </c>
      <c r="F263" s="149">
        <v>3383.3330000000001</v>
      </c>
      <c r="H263" s="21"/>
    </row>
    <row r="264" spans="2:8" s="1" customFormat="1" ht="22.5" x14ac:dyDescent="0.2">
      <c r="B264" s="21"/>
      <c r="C264" s="148" t="s">
        <v>197</v>
      </c>
      <c r="D264" s="148" t="s">
        <v>198</v>
      </c>
      <c r="E264" s="10" t="s">
        <v>189</v>
      </c>
      <c r="F264" s="149">
        <v>1159.9000000000001</v>
      </c>
      <c r="H264" s="21"/>
    </row>
    <row r="265" spans="2:8" s="1" customFormat="1" ht="22.5" x14ac:dyDescent="0.2">
      <c r="B265" s="21"/>
      <c r="C265" s="148" t="s">
        <v>206</v>
      </c>
      <c r="D265" s="148" t="s">
        <v>207</v>
      </c>
      <c r="E265" s="10" t="s">
        <v>189</v>
      </c>
      <c r="F265" s="149">
        <v>19718.3</v>
      </c>
      <c r="H265" s="21"/>
    </row>
    <row r="266" spans="2:8" s="1" customFormat="1" ht="16.899999999999999" customHeight="1" x14ac:dyDescent="0.2">
      <c r="B266" s="21"/>
      <c r="C266" s="144" t="s">
        <v>954</v>
      </c>
      <c r="D266" s="145" t="s">
        <v>955</v>
      </c>
      <c r="E266" s="146" t="s">
        <v>1</v>
      </c>
      <c r="F266" s="147">
        <v>2342.5</v>
      </c>
      <c r="H266" s="21"/>
    </row>
    <row r="267" spans="2:8" s="1" customFormat="1" ht="16.899999999999999" customHeight="1" x14ac:dyDescent="0.2">
      <c r="B267" s="21"/>
      <c r="C267" s="148" t="s">
        <v>954</v>
      </c>
      <c r="D267" s="148" t="s">
        <v>1361</v>
      </c>
      <c r="E267" s="10" t="s">
        <v>1</v>
      </c>
      <c r="F267" s="149">
        <v>2342.5</v>
      </c>
      <c r="H267" s="21"/>
    </row>
    <row r="268" spans="2:8" s="1" customFormat="1" ht="16.899999999999999" customHeight="1" x14ac:dyDescent="0.2">
      <c r="B268" s="21"/>
      <c r="C268" s="150" t="s">
        <v>1443</v>
      </c>
      <c r="H268" s="21"/>
    </row>
    <row r="269" spans="2:8" s="1" customFormat="1" ht="16.899999999999999" customHeight="1" x14ac:dyDescent="0.2">
      <c r="B269" s="21"/>
      <c r="C269" s="148" t="s">
        <v>346</v>
      </c>
      <c r="D269" s="148" t="s">
        <v>347</v>
      </c>
      <c r="E269" s="10" t="s">
        <v>177</v>
      </c>
      <c r="F269" s="149">
        <v>2342.5</v>
      </c>
      <c r="H269" s="21"/>
    </row>
    <row r="270" spans="2:8" s="1" customFormat="1" ht="16.899999999999999" customHeight="1" x14ac:dyDescent="0.2">
      <c r="B270" s="21"/>
      <c r="C270" s="148" t="s">
        <v>236</v>
      </c>
      <c r="D270" s="148" t="s">
        <v>237</v>
      </c>
      <c r="E270" s="10" t="s">
        <v>177</v>
      </c>
      <c r="F270" s="149">
        <v>2928.125</v>
      </c>
      <c r="H270" s="21"/>
    </row>
    <row r="271" spans="2:8" s="1" customFormat="1" ht="22.5" x14ac:dyDescent="0.2">
      <c r="B271" s="21"/>
      <c r="C271" s="148" t="s">
        <v>325</v>
      </c>
      <c r="D271" s="148" t="s">
        <v>326</v>
      </c>
      <c r="E271" s="10" t="s">
        <v>177</v>
      </c>
      <c r="F271" s="149">
        <v>2928.125</v>
      </c>
      <c r="H271" s="21"/>
    </row>
    <row r="272" spans="2:8" s="1" customFormat="1" ht="16.899999999999999" customHeight="1" x14ac:dyDescent="0.2">
      <c r="B272" s="21"/>
      <c r="C272" s="148" t="s">
        <v>365</v>
      </c>
      <c r="D272" s="148" t="s">
        <v>366</v>
      </c>
      <c r="E272" s="10" t="s">
        <v>177</v>
      </c>
      <c r="F272" s="149">
        <v>2811</v>
      </c>
      <c r="H272" s="21"/>
    </row>
    <row r="273" spans="2:8" s="1" customFormat="1" ht="16.899999999999999" customHeight="1" x14ac:dyDescent="0.2">
      <c r="B273" s="21"/>
      <c r="C273" s="148" t="s">
        <v>373</v>
      </c>
      <c r="D273" s="148" t="s">
        <v>374</v>
      </c>
      <c r="E273" s="10" t="s">
        <v>177</v>
      </c>
      <c r="F273" s="149">
        <v>2928.125</v>
      </c>
      <c r="H273" s="21"/>
    </row>
    <row r="274" spans="2:8" s="1" customFormat="1" ht="16.899999999999999" customHeight="1" x14ac:dyDescent="0.2">
      <c r="B274" s="21"/>
      <c r="C274" s="148" t="s">
        <v>626</v>
      </c>
      <c r="D274" s="148" t="s">
        <v>627</v>
      </c>
      <c r="E274" s="10" t="s">
        <v>177</v>
      </c>
      <c r="F274" s="149">
        <v>2576.75</v>
      </c>
      <c r="H274" s="21"/>
    </row>
    <row r="275" spans="2:8" s="1" customFormat="1" ht="16.899999999999999" customHeight="1" x14ac:dyDescent="0.2">
      <c r="B275" s="21"/>
      <c r="C275" s="148" t="s">
        <v>354</v>
      </c>
      <c r="D275" s="148" t="s">
        <v>355</v>
      </c>
      <c r="E275" s="10" t="s">
        <v>177</v>
      </c>
      <c r="F275" s="149">
        <v>2576.75</v>
      </c>
      <c r="H275" s="21"/>
    </row>
    <row r="276" spans="2:8" s="1" customFormat="1" ht="16.899999999999999" customHeight="1" x14ac:dyDescent="0.2">
      <c r="B276" s="21"/>
      <c r="C276" s="144" t="s">
        <v>125</v>
      </c>
      <c r="D276" s="145" t="s">
        <v>125</v>
      </c>
      <c r="E276" s="146" t="s">
        <v>1</v>
      </c>
      <c r="F276" s="147">
        <v>575</v>
      </c>
      <c r="H276" s="21"/>
    </row>
    <row r="277" spans="2:8" s="1" customFormat="1" ht="16.899999999999999" customHeight="1" x14ac:dyDescent="0.2">
      <c r="B277" s="21"/>
      <c r="C277" s="148" t="s">
        <v>125</v>
      </c>
      <c r="D277" s="148" t="s">
        <v>1396</v>
      </c>
      <c r="E277" s="10" t="s">
        <v>1</v>
      </c>
      <c r="F277" s="149">
        <v>575</v>
      </c>
      <c r="H277" s="21"/>
    </row>
    <row r="278" spans="2:8" s="1" customFormat="1" ht="16.899999999999999" customHeight="1" x14ac:dyDescent="0.2">
      <c r="B278" s="21"/>
      <c r="C278" s="150" t="s">
        <v>1443</v>
      </c>
      <c r="H278" s="21"/>
    </row>
    <row r="279" spans="2:8" s="1" customFormat="1" ht="16.899999999999999" customHeight="1" x14ac:dyDescent="0.2">
      <c r="B279" s="21"/>
      <c r="C279" s="148" t="s">
        <v>242</v>
      </c>
      <c r="D279" s="148" t="s">
        <v>243</v>
      </c>
      <c r="E279" s="10" t="s">
        <v>177</v>
      </c>
      <c r="F279" s="149">
        <v>575</v>
      </c>
      <c r="H279" s="21"/>
    </row>
    <row r="280" spans="2:8" s="1" customFormat="1" ht="16.899999999999999" customHeight="1" x14ac:dyDescent="0.2">
      <c r="B280" s="21"/>
      <c r="C280" s="148" t="s">
        <v>221</v>
      </c>
      <c r="D280" s="148" t="s">
        <v>222</v>
      </c>
      <c r="E280" s="10" t="s">
        <v>177</v>
      </c>
      <c r="F280" s="149">
        <v>575</v>
      </c>
      <c r="H280" s="21"/>
    </row>
    <row r="281" spans="2:8" s="1" customFormat="1" ht="16.899999999999999" customHeight="1" x14ac:dyDescent="0.2">
      <c r="B281" s="21"/>
      <c r="C281" s="148" t="s">
        <v>230</v>
      </c>
      <c r="D281" s="148" t="s">
        <v>231</v>
      </c>
      <c r="E281" s="10" t="s">
        <v>232</v>
      </c>
      <c r="F281" s="149">
        <v>17.25</v>
      </c>
      <c r="H281" s="21"/>
    </row>
    <row r="282" spans="2:8" s="1" customFormat="1" ht="16.899999999999999" customHeight="1" x14ac:dyDescent="0.2">
      <c r="B282" s="21"/>
      <c r="C282" s="144" t="s">
        <v>137</v>
      </c>
      <c r="D282" s="145" t="s">
        <v>138</v>
      </c>
      <c r="E282" s="146" t="s">
        <v>1</v>
      </c>
      <c r="F282" s="147">
        <v>247.6</v>
      </c>
      <c r="H282" s="21"/>
    </row>
    <row r="283" spans="2:8" s="1" customFormat="1" ht="16.899999999999999" customHeight="1" x14ac:dyDescent="0.2">
      <c r="B283" s="21"/>
      <c r="C283" s="148" t="s">
        <v>137</v>
      </c>
      <c r="D283" s="148" t="s">
        <v>1389</v>
      </c>
      <c r="E283" s="10" t="s">
        <v>1</v>
      </c>
      <c r="F283" s="149">
        <v>247.6</v>
      </c>
      <c r="H283" s="21"/>
    </row>
    <row r="284" spans="2:8" s="1" customFormat="1" ht="7.35" customHeight="1" x14ac:dyDescent="0.2">
      <c r="B284" s="27"/>
      <c r="C284" s="28"/>
      <c r="D284" s="28"/>
      <c r="E284" s="28"/>
      <c r="F284" s="28"/>
      <c r="G284" s="28"/>
      <c r="H284" s="21"/>
    </row>
    <row r="285" spans="2:8" s="1" customFormat="1" x14ac:dyDescent="0.2"/>
  </sheetData>
  <sheetProtection algorithmName="SHA-512" hashValue="IcSz7e9ZPY/l8OjVdS1sCoDiw/FrsZ6ihQH8IKZfGjP5dNFljBpDVfWpSXO9itIwBw42JV5jfuMJ/Ffbs5ANgA==" saltValue="KSHfc/o1aHI3dFfU12isjA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19"/>
  <sheetViews>
    <sheetView showGridLines="0" zoomScale="85" zoomScaleNormal="85" workbookViewId="0">
      <selection activeCell="F131" sqref="F131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66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0" t="s">
        <v>84</v>
      </c>
      <c r="AZ2" s="41" t="s">
        <v>119</v>
      </c>
      <c r="BA2" s="41" t="s">
        <v>119</v>
      </c>
      <c r="BB2" s="41" t="s">
        <v>1</v>
      </c>
      <c r="BC2" s="41" t="s">
        <v>120</v>
      </c>
      <c r="BD2" s="41" t="s">
        <v>85</v>
      </c>
    </row>
    <row r="3" spans="2:56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85</v>
      </c>
      <c r="AZ3" s="41" t="s">
        <v>121</v>
      </c>
      <c r="BA3" s="41" t="s">
        <v>122</v>
      </c>
      <c r="BB3" s="41" t="s">
        <v>1</v>
      </c>
      <c r="BC3" s="41" t="s">
        <v>123</v>
      </c>
      <c r="BD3" s="41" t="s">
        <v>85</v>
      </c>
    </row>
    <row r="4" spans="2:56" ht="24.95" customHeight="1" x14ac:dyDescent="0.2">
      <c r="B4" s="13"/>
      <c r="D4" s="14" t="s">
        <v>124</v>
      </c>
      <c r="L4" s="13"/>
      <c r="M4" s="42" t="s">
        <v>10</v>
      </c>
      <c r="AT4" s="10" t="s">
        <v>3</v>
      </c>
      <c r="AZ4" s="41" t="s">
        <v>125</v>
      </c>
      <c r="BA4" s="41" t="s">
        <v>125</v>
      </c>
      <c r="BB4" s="41" t="s">
        <v>1</v>
      </c>
      <c r="BC4" s="41" t="s">
        <v>126</v>
      </c>
      <c r="BD4" s="41" t="s">
        <v>85</v>
      </c>
    </row>
    <row r="5" spans="2:56" ht="6.95" customHeight="1" x14ac:dyDescent="0.2">
      <c r="B5" s="13"/>
      <c r="L5" s="13"/>
      <c r="AZ5" s="41" t="s">
        <v>127</v>
      </c>
      <c r="BA5" s="41" t="s">
        <v>128</v>
      </c>
      <c r="BB5" s="41" t="s">
        <v>1</v>
      </c>
      <c r="BC5" s="41" t="s">
        <v>129</v>
      </c>
      <c r="BD5" s="41" t="s">
        <v>85</v>
      </c>
    </row>
    <row r="6" spans="2:56" ht="12" customHeight="1" x14ac:dyDescent="0.2">
      <c r="B6" s="13"/>
      <c r="D6" s="18" t="s">
        <v>16</v>
      </c>
      <c r="L6" s="13"/>
      <c r="AZ6" s="41" t="s">
        <v>130</v>
      </c>
      <c r="BA6" s="41" t="s">
        <v>131</v>
      </c>
      <c r="BB6" s="41" t="s">
        <v>1</v>
      </c>
      <c r="BC6" s="41" t="s">
        <v>132</v>
      </c>
      <c r="BD6" s="41" t="s">
        <v>85</v>
      </c>
    </row>
    <row r="7" spans="2:56" ht="16.5" customHeight="1" x14ac:dyDescent="0.2">
      <c r="B7" s="13"/>
      <c r="E7" s="298" t="str">
        <f>'Rekapitulace stavby'!K6</f>
        <v>Cyklistická komunikace Romže</v>
      </c>
      <c r="F7" s="299"/>
      <c r="G7" s="299"/>
      <c r="H7" s="299"/>
      <c r="L7" s="13"/>
      <c r="AZ7" s="41" t="s">
        <v>133</v>
      </c>
      <c r="BA7" s="41" t="s">
        <v>134</v>
      </c>
      <c r="BB7" s="41" t="s">
        <v>1</v>
      </c>
      <c r="BC7" s="41" t="s">
        <v>135</v>
      </c>
      <c r="BD7" s="41" t="s">
        <v>85</v>
      </c>
    </row>
    <row r="8" spans="2:56" s="1" customFormat="1" ht="12" customHeight="1" x14ac:dyDescent="0.2">
      <c r="B8" s="21"/>
      <c r="D8" s="18" t="s">
        <v>136</v>
      </c>
      <c r="L8" s="21"/>
      <c r="AZ8" s="41" t="s">
        <v>137</v>
      </c>
      <c r="BA8" s="41" t="s">
        <v>138</v>
      </c>
      <c r="BB8" s="41" t="s">
        <v>1</v>
      </c>
      <c r="BC8" s="41" t="s">
        <v>139</v>
      </c>
      <c r="BD8" s="41" t="s">
        <v>85</v>
      </c>
    </row>
    <row r="9" spans="2:56" s="1" customFormat="1" ht="16.5" customHeight="1" x14ac:dyDescent="0.2">
      <c r="B9" s="21"/>
      <c r="E9" s="291" t="s">
        <v>140</v>
      </c>
      <c r="F9" s="297"/>
      <c r="G9" s="297"/>
      <c r="H9" s="297"/>
      <c r="L9" s="21"/>
    </row>
    <row r="10" spans="2:56" s="1" customFormat="1" x14ac:dyDescent="0.2">
      <c r="B10" s="21"/>
      <c r="L10" s="21"/>
    </row>
    <row r="11" spans="2:56" s="1" customFormat="1" ht="12" customHeight="1" x14ac:dyDescent="0.2">
      <c r="B11" s="21"/>
      <c r="D11" s="18" t="s">
        <v>18</v>
      </c>
      <c r="F11" s="16" t="s">
        <v>1</v>
      </c>
      <c r="I11" s="18" t="s">
        <v>19</v>
      </c>
      <c r="J11" s="16" t="s">
        <v>1</v>
      </c>
      <c r="L11" s="21"/>
    </row>
    <row r="12" spans="2:56" s="1" customFormat="1" ht="12" customHeight="1" x14ac:dyDescent="0.2">
      <c r="B12" s="21"/>
      <c r="D12" s="18" t="s">
        <v>20</v>
      </c>
      <c r="F12" s="16" t="s">
        <v>21</v>
      </c>
      <c r="I12" s="18" t="s">
        <v>22</v>
      </c>
      <c r="J12" s="31" t="str">
        <f>'Rekapitulace stavby'!AN8</f>
        <v>7. 7. 2022</v>
      </c>
      <c r="L12" s="21"/>
    </row>
    <row r="13" spans="2:56" s="1" customFormat="1" ht="10.9" customHeight="1" x14ac:dyDescent="0.2">
      <c r="B13" s="21"/>
      <c r="L13" s="21"/>
    </row>
    <row r="14" spans="2:56" s="1" customFormat="1" ht="12" customHeight="1" x14ac:dyDescent="0.2">
      <c r="B14" s="21"/>
      <c r="D14" s="18" t="s">
        <v>24</v>
      </c>
      <c r="I14" s="18" t="s">
        <v>25</v>
      </c>
      <c r="J14" s="16" t="s">
        <v>1</v>
      </c>
      <c r="L14" s="21"/>
    </row>
    <row r="15" spans="2:56" s="1" customFormat="1" ht="18" customHeight="1" x14ac:dyDescent="0.2">
      <c r="B15" s="21"/>
      <c r="E15" s="16" t="s">
        <v>26</v>
      </c>
      <c r="I15" s="18" t="s">
        <v>27</v>
      </c>
      <c r="J15" s="16" t="s">
        <v>1</v>
      </c>
      <c r="L15" s="21"/>
    </row>
    <row r="16" spans="2:56" s="1" customFormat="1" ht="6.95" customHeight="1" x14ac:dyDescent="0.2">
      <c r="B16" s="21"/>
      <c r="L16" s="21"/>
    </row>
    <row r="17" spans="2:12" s="1" customFormat="1" ht="12" customHeight="1" x14ac:dyDescent="0.2">
      <c r="B17" s="21"/>
      <c r="D17" s="18" t="s">
        <v>28</v>
      </c>
      <c r="I17" s="18" t="s">
        <v>25</v>
      </c>
      <c r="J17" s="151" t="str">
        <f>'Rekapitulace stavby'!AN13</f>
        <v>Vyplň údaj</v>
      </c>
      <c r="L17" s="21"/>
    </row>
    <row r="18" spans="2:12" s="1" customFormat="1" ht="18" customHeight="1" x14ac:dyDescent="0.2">
      <c r="B18" s="21"/>
      <c r="E18" s="300" t="str">
        <f>'Rekapitulace stavby'!E14</f>
        <v>Vyplň údaj</v>
      </c>
      <c r="F18" s="283"/>
      <c r="G18" s="283"/>
      <c r="H18" s="283"/>
      <c r="I18" s="18" t="s">
        <v>27</v>
      </c>
      <c r="J18" s="151" t="str">
        <f>'Rekapitulace stavby'!AN14</f>
        <v>Vyplň údaj</v>
      </c>
      <c r="L18" s="21"/>
    </row>
    <row r="19" spans="2:12" s="1" customFormat="1" ht="6.95" customHeight="1" x14ac:dyDescent="0.2">
      <c r="B19" s="21"/>
      <c r="L19" s="21"/>
    </row>
    <row r="20" spans="2:12" s="1" customFormat="1" ht="12" customHeight="1" x14ac:dyDescent="0.2">
      <c r="B20" s="21"/>
      <c r="D20" s="18" t="s">
        <v>30</v>
      </c>
      <c r="I20" s="18" t="s">
        <v>25</v>
      </c>
      <c r="J20" s="16" t="s">
        <v>1</v>
      </c>
      <c r="L20" s="21"/>
    </row>
    <row r="21" spans="2:12" s="1" customFormat="1" ht="18" customHeight="1" x14ac:dyDescent="0.2">
      <c r="B21" s="21"/>
      <c r="E21" s="16" t="s">
        <v>31</v>
      </c>
      <c r="I21" s="18" t="s">
        <v>27</v>
      </c>
      <c r="J21" s="16" t="s">
        <v>1</v>
      </c>
      <c r="L21" s="21"/>
    </row>
    <row r="22" spans="2:12" s="1" customFormat="1" ht="6.95" customHeight="1" x14ac:dyDescent="0.2">
      <c r="B22" s="21"/>
      <c r="L22" s="21"/>
    </row>
    <row r="23" spans="2:12" s="1" customFormat="1" ht="12" customHeight="1" x14ac:dyDescent="0.2">
      <c r="B23" s="21"/>
      <c r="D23" s="18" t="s">
        <v>33</v>
      </c>
      <c r="I23" s="18" t="s">
        <v>25</v>
      </c>
      <c r="J23" s="16" t="str">
        <f>IF('Rekapitulace stavby'!AN19="","",'Rekapitulace stavby'!AN19)</f>
        <v/>
      </c>
      <c r="L23" s="21"/>
    </row>
    <row r="24" spans="2:12" s="1" customFormat="1" ht="18" customHeight="1" x14ac:dyDescent="0.2">
      <c r="B24" s="21"/>
      <c r="E24" s="16" t="str">
        <f>IF('Rekapitulace stavby'!E20="","",'Rekapitulace stavby'!E20)</f>
        <v xml:space="preserve"> </v>
      </c>
      <c r="I24" s="18" t="s">
        <v>27</v>
      </c>
      <c r="J24" s="16" t="str">
        <f>IF('Rekapitulace stavby'!AN20="","",'Rekapitulace stavby'!AN20)</f>
        <v/>
      </c>
      <c r="L24" s="21"/>
    </row>
    <row r="25" spans="2:12" s="1" customFormat="1" ht="6.95" customHeight="1" x14ac:dyDescent="0.2">
      <c r="B25" s="21"/>
      <c r="L25" s="21"/>
    </row>
    <row r="26" spans="2:12" s="1" customFormat="1" ht="12" customHeight="1" x14ac:dyDescent="0.2">
      <c r="B26" s="21"/>
      <c r="D26" s="18" t="s">
        <v>34</v>
      </c>
      <c r="L26" s="21"/>
    </row>
    <row r="27" spans="2:12" s="2" customFormat="1" ht="16.5" customHeight="1" x14ac:dyDescent="0.2">
      <c r="B27" s="43"/>
      <c r="E27" s="287" t="s">
        <v>1</v>
      </c>
      <c r="F27" s="287"/>
      <c r="G27" s="287"/>
      <c r="H27" s="287"/>
      <c r="L27" s="43"/>
    </row>
    <row r="28" spans="2:12" s="1" customFormat="1" ht="6.95" customHeight="1" x14ac:dyDescent="0.2">
      <c r="B28" s="21"/>
      <c r="L28" s="21"/>
    </row>
    <row r="29" spans="2:12" s="1" customFormat="1" ht="6.95" customHeight="1" x14ac:dyDescent="0.2">
      <c r="B29" s="21"/>
      <c r="D29" s="32"/>
      <c r="E29" s="32"/>
      <c r="F29" s="32"/>
      <c r="G29" s="32"/>
      <c r="H29" s="32"/>
      <c r="I29" s="32"/>
      <c r="J29" s="32"/>
      <c r="K29" s="32"/>
      <c r="L29" s="21"/>
    </row>
    <row r="30" spans="2:12" s="1" customFormat="1" ht="25.35" customHeight="1" x14ac:dyDescent="0.2">
      <c r="B30" s="21"/>
      <c r="D30" s="44" t="s">
        <v>35</v>
      </c>
      <c r="J30" s="40">
        <f>ROUND(J127, 2)</f>
        <v>12540712.869999999</v>
      </c>
      <c r="L30" s="21"/>
    </row>
    <row r="31" spans="2:12" s="1" customFormat="1" ht="6.95" customHeight="1" x14ac:dyDescent="0.2">
      <c r="B31" s="21"/>
      <c r="D31" s="32"/>
      <c r="E31" s="32"/>
      <c r="F31" s="32"/>
      <c r="G31" s="32"/>
      <c r="H31" s="32"/>
      <c r="I31" s="32"/>
      <c r="J31" s="32"/>
      <c r="K31" s="32"/>
      <c r="L31" s="21"/>
    </row>
    <row r="32" spans="2:12" s="1" customFormat="1" ht="14.45" customHeight="1" x14ac:dyDescent="0.2">
      <c r="B32" s="21"/>
      <c r="F32" s="23" t="s">
        <v>37</v>
      </c>
      <c r="I32" s="23" t="s">
        <v>36</v>
      </c>
      <c r="J32" s="23" t="s">
        <v>38</v>
      </c>
      <c r="L32" s="21"/>
    </row>
    <row r="33" spans="2:12" s="1" customFormat="1" ht="14.45" customHeight="1" x14ac:dyDescent="0.2">
      <c r="B33" s="21"/>
      <c r="D33" s="45" t="s">
        <v>39</v>
      </c>
      <c r="E33" s="18" t="s">
        <v>40</v>
      </c>
      <c r="F33" s="46">
        <f>ROUND((SUM(BE127:BE418)),  2)</f>
        <v>12540712.869999999</v>
      </c>
      <c r="I33" s="47">
        <v>0.21</v>
      </c>
      <c r="J33" s="46">
        <f>ROUND(((SUM(BE127:BE418))*I33),  2)</f>
        <v>2633549.7000000002</v>
      </c>
      <c r="L33" s="21"/>
    </row>
    <row r="34" spans="2:12" s="1" customFormat="1" ht="14.45" customHeight="1" x14ac:dyDescent="0.2">
      <c r="B34" s="21"/>
      <c r="E34" s="18" t="s">
        <v>41</v>
      </c>
      <c r="F34" s="46">
        <f>ROUND((SUM(BF127:BF418)),  2)</f>
        <v>0</v>
      </c>
      <c r="I34" s="47">
        <v>0.15</v>
      </c>
      <c r="J34" s="46">
        <f>ROUND(((SUM(BF127:BF418))*I34),  2)</f>
        <v>0</v>
      </c>
      <c r="L34" s="21"/>
    </row>
    <row r="35" spans="2:12" s="1" customFormat="1" ht="14.45" hidden="1" customHeight="1" x14ac:dyDescent="0.2">
      <c r="B35" s="21"/>
      <c r="E35" s="18" t="s">
        <v>42</v>
      </c>
      <c r="F35" s="46">
        <f>ROUND((SUM(BG127:BG418)),  2)</f>
        <v>0</v>
      </c>
      <c r="I35" s="47">
        <v>0.21</v>
      </c>
      <c r="J35" s="46">
        <f>0</f>
        <v>0</v>
      </c>
      <c r="L35" s="21"/>
    </row>
    <row r="36" spans="2:12" s="1" customFormat="1" ht="14.45" hidden="1" customHeight="1" x14ac:dyDescent="0.2">
      <c r="B36" s="21"/>
      <c r="E36" s="18" t="s">
        <v>43</v>
      </c>
      <c r="F36" s="46">
        <f>ROUND((SUM(BH127:BH418)),  2)</f>
        <v>0</v>
      </c>
      <c r="I36" s="47">
        <v>0.15</v>
      </c>
      <c r="J36" s="46">
        <f>0</f>
        <v>0</v>
      </c>
      <c r="L36" s="21"/>
    </row>
    <row r="37" spans="2:12" s="1" customFormat="1" ht="14.45" hidden="1" customHeight="1" x14ac:dyDescent="0.2">
      <c r="B37" s="21"/>
      <c r="E37" s="18" t="s">
        <v>44</v>
      </c>
      <c r="F37" s="46">
        <f>ROUND((SUM(BI127:BI418)),  2)</f>
        <v>0</v>
      </c>
      <c r="I37" s="47">
        <v>0</v>
      </c>
      <c r="J37" s="46">
        <f>0</f>
        <v>0</v>
      </c>
      <c r="L37" s="21"/>
    </row>
    <row r="38" spans="2:12" s="1" customFormat="1" ht="6.95" customHeight="1" x14ac:dyDescent="0.2">
      <c r="B38" s="21"/>
      <c r="L38" s="21"/>
    </row>
    <row r="39" spans="2:12" s="1" customFormat="1" ht="25.35" customHeight="1" x14ac:dyDescent="0.2">
      <c r="B39" s="21"/>
      <c r="C39" s="48"/>
      <c r="D39" s="49" t="s">
        <v>45</v>
      </c>
      <c r="E39" s="34"/>
      <c r="F39" s="34"/>
      <c r="G39" s="50" t="s">
        <v>46</v>
      </c>
      <c r="H39" s="51" t="s">
        <v>47</v>
      </c>
      <c r="I39" s="34"/>
      <c r="J39" s="52">
        <f>SUM(J30:J37)</f>
        <v>15174262.57</v>
      </c>
      <c r="K39" s="53"/>
      <c r="L39" s="21"/>
    </row>
    <row r="40" spans="2:12" s="1" customFormat="1" ht="14.45" customHeight="1" x14ac:dyDescent="0.2">
      <c r="B40" s="21"/>
      <c r="L40" s="21"/>
    </row>
    <row r="41" spans="2:12" ht="14.45" customHeight="1" x14ac:dyDescent="0.2">
      <c r="B41" s="13"/>
      <c r="L41" s="13"/>
    </row>
    <row r="42" spans="2:12" ht="14.45" customHeight="1" x14ac:dyDescent="0.2">
      <c r="B42" s="13"/>
      <c r="L42" s="13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21"/>
      <c r="D50" s="24" t="s">
        <v>48</v>
      </c>
      <c r="E50" s="25"/>
      <c r="F50" s="25"/>
      <c r="G50" s="24" t="s">
        <v>49</v>
      </c>
      <c r="H50" s="25"/>
      <c r="I50" s="25"/>
      <c r="J50" s="25"/>
      <c r="K50" s="25"/>
      <c r="L50" s="21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21"/>
      <c r="D61" s="26" t="s">
        <v>50</v>
      </c>
      <c r="E61" s="22"/>
      <c r="F61" s="54" t="s">
        <v>51</v>
      </c>
      <c r="G61" s="26" t="s">
        <v>50</v>
      </c>
      <c r="H61" s="22"/>
      <c r="I61" s="22"/>
      <c r="J61" s="55" t="s">
        <v>51</v>
      </c>
      <c r="K61" s="22"/>
      <c r="L61" s="21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21"/>
      <c r="D65" s="24" t="s">
        <v>52</v>
      </c>
      <c r="E65" s="25"/>
      <c r="F65" s="25"/>
      <c r="G65" s="24" t="s">
        <v>53</v>
      </c>
      <c r="H65" s="25"/>
      <c r="I65" s="25"/>
      <c r="J65" s="25"/>
      <c r="K65" s="25"/>
      <c r="L65" s="21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21"/>
      <c r="D76" s="26" t="s">
        <v>50</v>
      </c>
      <c r="E76" s="22"/>
      <c r="F76" s="54" t="s">
        <v>51</v>
      </c>
      <c r="G76" s="26" t="s">
        <v>50</v>
      </c>
      <c r="H76" s="22"/>
      <c r="I76" s="22"/>
      <c r="J76" s="55" t="s">
        <v>51</v>
      </c>
      <c r="K76" s="22"/>
      <c r="L76" s="21"/>
    </row>
    <row r="77" spans="2:12" s="1" customFormat="1" ht="14.45" customHeight="1" x14ac:dyDescent="0.2"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1"/>
    </row>
    <row r="81" spans="2:47" s="1" customFormat="1" ht="6.95" customHeight="1" x14ac:dyDescent="0.2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21"/>
    </row>
    <row r="82" spans="2:47" s="1" customFormat="1" ht="24.95" customHeight="1" x14ac:dyDescent="0.2">
      <c r="B82" s="21"/>
      <c r="C82" s="14" t="s">
        <v>141</v>
      </c>
      <c r="L82" s="21"/>
    </row>
    <row r="83" spans="2:47" s="1" customFormat="1" ht="6.95" customHeight="1" x14ac:dyDescent="0.2">
      <c r="B83" s="21"/>
      <c r="L83" s="21"/>
    </row>
    <row r="84" spans="2:47" s="1" customFormat="1" ht="12" customHeight="1" x14ac:dyDescent="0.2">
      <c r="B84" s="21"/>
      <c r="C84" s="18" t="s">
        <v>16</v>
      </c>
      <c r="L84" s="21"/>
    </row>
    <row r="85" spans="2:47" s="1" customFormat="1" ht="16.5" customHeight="1" x14ac:dyDescent="0.2">
      <c r="B85" s="21"/>
      <c r="E85" s="298" t="str">
        <f>E7</f>
        <v>Cyklistická komunikace Romže</v>
      </c>
      <c r="F85" s="299"/>
      <c r="G85" s="299"/>
      <c r="H85" s="299"/>
      <c r="L85" s="21"/>
    </row>
    <row r="86" spans="2:47" s="1" customFormat="1" ht="12" customHeight="1" x14ac:dyDescent="0.2">
      <c r="B86" s="21"/>
      <c r="C86" s="18" t="s">
        <v>136</v>
      </c>
      <c r="L86" s="21"/>
    </row>
    <row r="87" spans="2:47" s="1" customFormat="1" ht="16.5" customHeight="1" x14ac:dyDescent="0.2">
      <c r="B87" s="21"/>
      <c r="E87" s="291" t="str">
        <f>E9</f>
        <v>01 - úsek N - cyklostezka Čunín-Křemenec-Konice</v>
      </c>
      <c r="F87" s="297"/>
      <c r="G87" s="297"/>
      <c r="H87" s="297"/>
      <c r="L87" s="21"/>
    </row>
    <row r="88" spans="2:47" s="1" customFormat="1" ht="6.95" customHeight="1" x14ac:dyDescent="0.2">
      <c r="B88" s="21"/>
      <c r="L88" s="21"/>
    </row>
    <row r="89" spans="2:47" s="1" customFormat="1" ht="12" customHeight="1" x14ac:dyDescent="0.2">
      <c r="B89" s="21"/>
      <c r="C89" s="18" t="s">
        <v>20</v>
      </c>
      <c r="F89" s="16" t="str">
        <f>F12</f>
        <v xml:space="preserve"> </v>
      </c>
      <c r="I89" s="18" t="s">
        <v>22</v>
      </c>
      <c r="J89" s="31" t="str">
        <f>IF(J12="","",J12)</f>
        <v>7. 7. 2022</v>
      </c>
      <c r="L89" s="21"/>
    </row>
    <row r="90" spans="2:47" s="1" customFormat="1" ht="6.95" customHeight="1" x14ac:dyDescent="0.2">
      <c r="B90" s="21"/>
      <c r="L90" s="21"/>
    </row>
    <row r="91" spans="2:47" s="1" customFormat="1" ht="15.2" customHeight="1" x14ac:dyDescent="0.2">
      <c r="B91" s="21"/>
      <c r="C91" s="18" t="s">
        <v>24</v>
      </c>
      <c r="F91" s="16" t="str">
        <f>E15</f>
        <v>Město Konice</v>
      </c>
      <c r="I91" s="18" t="s">
        <v>30</v>
      </c>
      <c r="J91" s="20" t="str">
        <f>E21</f>
        <v>Projekce DS s.r.o.</v>
      </c>
      <c r="L91" s="21"/>
    </row>
    <row r="92" spans="2:47" s="1" customFormat="1" ht="15.2" customHeight="1" x14ac:dyDescent="0.2">
      <c r="B92" s="21"/>
      <c r="C92" s="18" t="s">
        <v>28</v>
      </c>
      <c r="F92" s="16" t="str">
        <f>IF(E18="","",E18)</f>
        <v>Vyplň údaj</v>
      </c>
      <c r="I92" s="18" t="s">
        <v>33</v>
      </c>
      <c r="J92" s="20" t="str">
        <f>E24</f>
        <v xml:space="preserve"> </v>
      </c>
      <c r="L92" s="21"/>
    </row>
    <row r="93" spans="2:47" s="1" customFormat="1" ht="10.35" customHeight="1" x14ac:dyDescent="0.2">
      <c r="B93" s="21"/>
      <c r="L93" s="21"/>
    </row>
    <row r="94" spans="2:47" s="1" customFormat="1" ht="29.25" customHeight="1" x14ac:dyDescent="0.2">
      <c r="B94" s="21"/>
      <c r="C94" s="56" t="s">
        <v>142</v>
      </c>
      <c r="D94" s="48"/>
      <c r="E94" s="48"/>
      <c r="F94" s="48"/>
      <c r="G94" s="48"/>
      <c r="H94" s="48"/>
      <c r="I94" s="48"/>
      <c r="J94" s="57" t="s">
        <v>143</v>
      </c>
      <c r="K94" s="48"/>
      <c r="L94" s="21"/>
    </row>
    <row r="95" spans="2:47" s="1" customFormat="1" ht="10.35" customHeight="1" x14ac:dyDescent="0.2">
      <c r="B95" s="21"/>
      <c r="L95" s="21"/>
    </row>
    <row r="96" spans="2:47" s="1" customFormat="1" ht="22.9" customHeight="1" x14ac:dyDescent="0.2">
      <c r="B96" s="21"/>
      <c r="C96" s="58" t="s">
        <v>144</v>
      </c>
      <c r="J96" s="40">
        <f>J127</f>
        <v>12540712.869999999</v>
      </c>
      <c r="L96" s="21"/>
      <c r="AU96" s="10" t="s">
        <v>145</v>
      </c>
    </row>
    <row r="97" spans="2:12" s="3" customFormat="1" ht="24.95" customHeight="1" x14ac:dyDescent="0.2">
      <c r="B97" s="59"/>
      <c r="D97" s="60" t="s">
        <v>146</v>
      </c>
      <c r="E97" s="61"/>
      <c r="F97" s="61"/>
      <c r="G97" s="61"/>
      <c r="H97" s="61"/>
      <c r="I97" s="61"/>
      <c r="J97" s="62">
        <f>J128</f>
        <v>12536104.35</v>
      </c>
      <c r="L97" s="59"/>
    </row>
    <row r="98" spans="2:12" s="4" customFormat="1" ht="19.899999999999999" customHeight="1" x14ac:dyDescent="0.2">
      <c r="B98" s="63"/>
      <c r="D98" s="64" t="s">
        <v>147</v>
      </c>
      <c r="E98" s="65"/>
      <c r="F98" s="65"/>
      <c r="G98" s="65"/>
      <c r="H98" s="65"/>
      <c r="I98" s="65"/>
      <c r="J98" s="66">
        <f>J129</f>
        <v>2422394.5900000003</v>
      </c>
      <c r="L98" s="63"/>
    </row>
    <row r="99" spans="2:12" s="4" customFormat="1" ht="19.899999999999999" customHeight="1" x14ac:dyDescent="0.2">
      <c r="B99" s="63"/>
      <c r="D99" s="64" t="s">
        <v>148</v>
      </c>
      <c r="E99" s="65"/>
      <c r="F99" s="65"/>
      <c r="G99" s="65"/>
      <c r="H99" s="65"/>
      <c r="I99" s="65"/>
      <c r="J99" s="66">
        <f>J189</f>
        <v>2497175.09</v>
      </c>
      <c r="L99" s="63"/>
    </row>
    <row r="100" spans="2:12" s="4" customFormat="1" ht="19.899999999999999" customHeight="1" x14ac:dyDescent="0.2">
      <c r="B100" s="63"/>
      <c r="D100" s="64" t="s">
        <v>149</v>
      </c>
      <c r="E100" s="65"/>
      <c r="F100" s="65"/>
      <c r="G100" s="65"/>
      <c r="H100" s="65"/>
      <c r="I100" s="65"/>
      <c r="J100" s="66">
        <f>J235</f>
        <v>21673.68</v>
      </c>
      <c r="L100" s="63"/>
    </row>
    <row r="101" spans="2:12" s="4" customFormat="1" ht="19.899999999999999" customHeight="1" x14ac:dyDescent="0.2">
      <c r="B101" s="63"/>
      <c r="D101" s="64" t="s">
        <v>150</v>
      </c>
      <c r="E101" s="65"/>
      <c r="F101" s="65"/>
      <c r="G101" s="65"/>
      <c r="H101" s="65"/>
      <c r="I101" s="65"/>
      <c r="J101" s="66">
        <f>J241</f>
        <v>7287324.7000000002</v>
      </c>
      <c r="L101" s="63"/>
    </row>
    <row r="102" spans="2:12" s="4" customFormat="1" ht="19.899999999999999" customHeight="1" x14ac:dyDescent="0.2">
      <c r="B102" s="63"/>
      <c r="D102" s="64" t="s">
        <v>151</v>
      </c>
      <c r="E102" s="65"/>
      <c r="F102" s="65"/>
      <c r="G102" s="65"/>
      <c r="H102" s="65"/>
      <c r="I102" s="65"/>
      <c r="J102" s="66">
        <f>J305</f>
        <v>57461.65</v>
      </c>
      <c r="L102" s="63"/>
    </row>
    <row r="103" spans="2:12" s="4" customFormat="1" ht="19.899999999999999" customHeight="1" x14ac:dyDescent="0.2">
      <c r="B103" s="63"/>
      <c r="D103" s="64" t="s">
        <v>152</v>
      </c>
      <c r="E103" s="65"/>
      <c r="F103" s="65"/>
      <c r="G103" s="65"/>
      <c r="H103" s="65"/>
      <c r="I103" s="65"/>
      <c r="J103" s="66">
        <f>J318</f>
        <v>230810.88000000003</v>
      </c>
      <c r="L103" s="63"/>
    </row>
    <row r="104" spans="2:12" s="4" customFormat="1" ht="19.899999999999999" customHeight="1" x14ac:dyDescent="0.2">
      <c r="B104" s="63"/>
      <c r="D104" s="64" t="s">
        <v>153</v>
      </c>
      <c r="E104" s="65"/>
      <c r="F104" s="65"/>
      <c r="G104" s="65"/>
      <c r="H104" s="65"/>
      <c r="I104" s="65"/>
      <c r="J104" s="66">
        <f>J402</f>
        <v>6333.08</v>
      </c>
      <c r="L104" s="63"/>
    </row>
    <row r="105" spans="2:12" s="4" customFormat="1" ht="19.899999999999999" customHeight="1" x14ac:dyDescent="0.2">
      <c r="B105" s="63"/>
      <c r="D105" s="64" t="s">
        <v>154</v>
      </c>
      <c r="E105" s="65"/>
      <c r="F105" s="65"/>
      <c r="G105" s="65"/>
      <c r="H105" s="65"/>
      <c r="I105" s="65"/>
      <c r="J105" s="66">
        <f>J407</f>
        <v>12930.68</v>
      </c>
      <c r="L105" s="63"/>
    </row>
    <row r="106" spans="2:12" s="3" customFormat="1" ht="24.95" customHeight="1" x14ac:dyDescent="0.2">
      <c r="B106" s="59"/>
      <c r="D106" s="60" t="s">
        <v>155</v>
      </c>
      <c r="E106" s="61"/>
      <c r="F106" s="61"/>
      <c r="G106" s="61"/>
      <c r="H106" s="61"/>
      <c r="I106" s="61"/>
      <c r="J106" s="62">
        <f>J412</f>
        <v>4608.5200000000004</v>
      </c>
      <c r="L106" s="59"/>
    </row>
    <row r="107" spans="2:12" s="4" customFormat="1" ht="19.899999999999999" customHeight="1" x14ac:dyDescent="0.2">
      <c r="B107" s="63"/>
      <c r="D107" s="64" t="s">
        <v>156</v>
      </c>
      <c r="E107" s="65"/>
      <c r="F107" s="65"/>
      <c r="G107" s="65"/>
      <c r="H107" s="65"/>
      <c r="I107" s="65"/>
      <c r="J107" s="66">
        <f>J413</f>
        <v>4608.5200000000004</v>
      </c>
      <c r="L107" s="63"/>
    </row>
    <row r="108" spans="2:12" s="1" customFormat="1" ht="21.75" customHeight="1" x14ac:dyDescent="0.2">
      <c r="B108" s="21"/>
      <c r="L108" s="21"/>
    </row>
    <row r="109" spans="2:12" s="1" customFormat="1" ht="6.95" customHeight="1" x14ac:dyDescent="0.2">
      <c r="B109" s="27"/>
      <c r="C109" s="28"/>
      <c r="D109" s="28"/>
      <c r="E109" s="28"/>
      <c r="F109" s="28"/>
      <c r="G109" s="28"/>
      <c r="H109" s="28"/>
      <c r="I109" s="28"/>
      <c r="J109" s="28"/>
      <c r="K109" s="28"/>
      <c r="L109" s="21"/>
    </row>
    <row r="113" spans="2:63" s="1" customFormat="1" ht="6.95" customHeight="1" x14ac:dyDescent="0.2">
      <c r="B113" s="29"/>
      <c r="C113" s="30"/>
      <c r="D113" s="30"/>
      <c r="E113" s="30"/>
      <c r="F113" s="30"/>
      <c r="G113" s="30"/>
      <c r="H113" s="30"/>
      <c r="I113" s="30"/>
      <c r="J113" s="30"/>
      <c r="K113" s="30"/>
      <c r="L113" s="21"/>
    </row>
    <row r="114" spans="2:63" s="1" customFormat="1" ht="24.95" customHeight="1" x14ac:dyDescent="0.2">
      <c r="B114" s="21"/>
      <c r="C114" s="14" t="s">
        <v>157</v>
      </c>
      <c r="L114" s="21"/>
    </row>
    <row r="115" spans="2:63" s="1" customFormat="1" ht="6.95" customHeight="1" x14ac:dyDescent="0.2">
      <c r="B115" s="21"/>
      <c r="L115" s="21"/>
    </row>
    <row r="116" spans="2:63" s="1" customFormat="1" ht="12" customHeight="1" x14ac:dyDescent="0.2">
      <c r="B116" s="21"/>
      <c r="C116" s="18" t="s">
        <v>16</v>
      </c>
      <c r="L116" s="21"/>
    </row>
    <row r="117" spans="2:63" s="1" customFormat="1" ht="16.5" customHeight="1" x14ac:dyDescent="0.2">
      <c r="B117" s="21"/>
      <c r="E117" s="298" t="str">
        <f>E7</f>
        <v>Cyklistická komunikace Romže</v>
      </c>
      <c r="F117" s="299"/>
      <c r="G117" s="299"/>
      <c r="H117" s="299"/>
      <c r="L117" s="21"/>
    </row>
    <row r="118" spans="2:63" s="1" customFormat="1" ht="12" customHeight="1" x14ac:dyDescent="0.2">
      <c r="B118" s="21"/>
      <c r="C118" s="18" t="s">
        <v>136</v>
      </c>
      <c r="L118" s="21"/>
    </row>
    <row r="119" spans="2:63" s="1" customFormat="1" ht="16.5" customHeight="1" x14ac:dyDescent="0.2">
      <c r="B119" s="21"/>
      <c r="E119" s="291" t="str">
        <f>E9</f>
        <v>01 - úsek N - cyklostezka Čunín-Křemenec-Konice</v>
      </c>
      <c r="F119" s="297"/>
      <c r="G119" s="297"/>
      <c r="H119" s="297"/>
      <c r="L119" s="21"/>
    </row>
    <row r="120" spans="2:63" s="1" customFormat="1" ht="6.95" customHeight="1" x14ac:dyDescent="0.2">
      <c r="B120" s="21"/>
      <c r="L120" s="21"/>
    </row>
    <row r="121" spans="2:63" s="1" customFormat="1" ht="12" customHeight="1" x14ac:dyDescent="0.2">
      <c r="B121" s="21"/>
      <c r="C121" s="18" t="s">
        <v>20</v>
      </c>
      <c r="F121" s="16" t="str">
        <f>F12</f>
        <v xml:space="preserve"> </v>
      </c>
      <c r="I121" s="18" t="s">
        <v>22</v>
      </c>
      <c r="J121" s="31" t="str">
        <f>IF(J12="","",J12)</f>
        <v>7. 7. 2022</v>
      </c>
      <c r="L121" s="21"/>
    </row>
    <row r="122" spans="2:63" s="1" customFormat="1" ht="6.95" customHeight="1" x14ac:dyDescent="0.2">
      <c r="B122" s="21"/>
      <c r="L122" s="21"/>
    </row>
    <row r="123" spans="2:63" s="1" customFormat="1" ht="15.2" customHeight="1" x14ac:dyDescent="0.2">
      <c r="B123" s="21"/>
      <c r="C123" s="18" t="s">
        <v>24</v>
      </c>
      <c r="F123" s="16" t="str">
        <f>E15</f>
        <v>Město Konice</v>
      </c>
      <c r="I123" s="18" t="s">
        <v>30</v>
      </c>
      <c r="J123" s="20" t="str">
        <f>E21</f>
        <v>Projekce DS s.r.o.</v>
      </c>
      <c r="L123" s="21"/>
    </row>
    <row r="124" spans="2:63" s="1" customFormat="1" ht="15.2" customHeight="1" x14ac:dyDescent="0.2">
      <c r="B124" s="21"/>
      <c r="C124" s="18" t="s">
        <v>28</v>
      </c>
      <c r="F124" s="16" t="str">
        <f>IF(E18="","",E18)</f>
        <v>Vyplň údaj</v>
      </c>
      <c r="I124" s="18" t="s">
        <v>33</v>
      </c>
      <c r="J124" s="20" t="str">
        <f>E24</f>
        <v xml:space="preserve"> </v>
      </c>
      <c r="L124" s="21"/>
    </row>
    <row r="125" spans="2:63" s="1" customFormat="1" ht="10.35" customHeight="1" x14ac:dyDescent="0.2">
      <c r="B125" s="21"/>
      <c r="L125" s="21"/>
    </row>
    <row r="126" spans="2:63" s="5" customFormat="1" ht="29.25" customHeight="1" x14ac:dyDescent="0.2">
      <c r="B126" s="67"/>
      <c r="C126" s="68" t="s">
        <v>158</v>
      </c>
      <c r="D126" s="69" t="s">
        <v>60</v>
      </c>
      <c r="E126" s="69" t="s">
        <v>56</v>
      </c>
      <c r="F126" s="69" t="s">
        <v>57</v>
      </c>
      <c r="G126" s="69" t="s">
        <v>159</v>
      </c>
      <c r="H126" s="69" t="s">
        <v>160</v>
      </c>
      <c r="I126" s="69" t="s">
        <v>161</v>
      </c>
      <c r="J126" s="70" t="s">
        <v>143</v>
      </c>
      <c r="K126" s="71" t="s">
        <v>162</v>
      </c>
      <c r="L126" s="67"/>
      <c r="M126" s="35" t="s">
        <v>1</v>
      </c>
      <c r="N126" s="36" t="s">
        <v>39</v>
      </c>
      <c r="O126" s="36" t="s">
        <v>163</v>
      </c>
      <c r="P126" s="36" t="s">
        <v>164</v>
      </c>
      <c r="Q126" s="36" t="s">
        <v>165</v>
      </c>
      <c r="R126" s="36" t="s">
        <v>166</v>
      </c>
      <c r="S126" s="36" t="s">
        <v>167</v>
      </c>
      <c r="T126" s="37" t="s">
        <v>168</v>
      </c>
    </row>
    <row r="127" spans="2:63" s="1" customFormat="1" ht="22.9" customHeight="1" x14ac:dyDescent="0.25">
      <c r="B127" s="21"/>
      <c r="C127" s="39" t="s">
        <v>169</v>
      </c>
      <c r="J127" s="72">
        <f>BK127</f>
        <v>12540712.869999999</v>
      </c>
      <c r="L127" s="21"/>
      <c r="M127" s="38"/>
      <c r="N127" s="32"/>
      <c r="O127" s="32"/>
      <c r="P127" s="73">
        <f>P128+P412</f>
        <v>0</v>
      </c>
      <c r="Q127" s="32"/>
      <c r="R127" s="73">
        <f>R128+R412</f>
        <v>13194.561810420002</v>
      </c>
      <c r="S127" s="32"/>
      <c r="T127" s="74">
        <f>T128+T412</f>
        <v>26.569000000000003</v>
      </c>
      <c r="AT127" s="10" t="s">
        <v>74</v>
      </c>
      <c r="AU127" s="10" t="s">
        <v>145</v>
      </c>
      <c r="BK127" s="75">
        <f>BK128+BK412</f>
        <v>12540712.869999999</v>
      </c>
    </row>
    <row r="128" spans="2:63" s="6" customFormat="1" ht="25.9" customHeight="1" x14ac:dyDescent="0.2">
      <c r="B128" s="76"/>
      <c r="D128" s="77" t="s">
        <v>74</v>
      </c>
      <c r="E128" s="78" t="s">
        <v>170</v>
      </c>
      <c r="F128" s="78" t="s">
        <v>171</v>
      </c>
      <c r="J128" s="80">
        <f>BK128</f>
        <v>12536104.35</v>
      </c>
      <c r="L128" s="76"/>
      <c r="M128" s="81"/>
      <c r="P128" s="82">
        <f>P129+P189+P235+P241+P305+P318+P402+P407</f>
        <v>0</v>
      </c>
      <c r="R128" s="82">
        <f>R129+R189+R235+R241+R305+R318+R402+R407</f>
        <v>13194.561810420002</v>
      </c>
      <c r="T128" s="83">
        <f>T129+T189+T235+T241+T305+T318+T402+T407</f>
        <v>26.569000000000003</v>
      </c>
      <c r="AR128" s="77" t="s">
        <v>83</v>
      </c>
      <c r="AT128" s="84" t="s">
        <v>74</v>
      </c>
      <c r="AU128" s="84" t="s">
        <v>75</v>
      </c>
      <c r="AY128" s="77" t="s">
        <v>172</v>
      </c>
      <c r="BK128" s="85">
        <f>BK129+BK189+BK235+BK241+BK305+BK318+BK402+BK407</f>
        <v>12536104.35</v>
      </c>
    </row>
    <row r="129" spans="2:65" s="6" customFormat="1" ht="22.9" customHeight="1" x14ac:dyDescent="0.2">
      <c r="B129" s="76"/>
      <c r="D129" s="77" t="s">
        <v>74</v>
      </c>
      <c r="E129" s="86" t="s">
        <v>83</v>
      </c>
      <c r="F129" s="86" t="s">
        <v>173</v>
      </c>
      <c r="J129" s="87">
        <f>BK129</f>
        <v>2422394.5900000003</v>
      </c>
      <c r="L129" s="76"/>
      <c r="M129" s="81"/>
      <c r="P129" s="82">
        <f>SUM(P130:P188)</f>
        <v>0</v>
      </c>
      <c r="R129" s="82">
        <f>SUM(R130:R188)</f>
        <v>5.3001E-2</v>
      </c>
      <c r="T129" s="83">
        <f>SUM(T130:T188)</f>
        <v>0</v>
      </c>
      <c r="AR129" s="77" t="s">
        <v>83</v>
      </c>
      <c r="AT129" s="84" t="s">
        <v>74</v>
      </c>
      <c r="AU129" s="84" t="s">
        <v>83</v>
      </c>
      <c r="AY129" s="77" t="s">
        <v>172</v>
      </c>
      <c r="BK129" s="85">
        <f>SUM(BK130:BK188)</f>
        <v>2422394.5900000003</v>
      </c>
    </row>
    <row r="130" spans="2:65" s="1" customFormat="1" ht="24.2" customHeight="1" x14ac:dyDescent="0.2">
      <c r="B130" s="21"/>
      <c r="C130" s="152" t="s">
        <v>83</v>
      </c>
      <c r="D130" s="152" t="s">
        <v>174</v>
      </c>
      <c r="E130" s="153" t="s">
        <v>175</v>
      </c>
      <c r="F130" s="154" t="s">
        <v>176</v>
      </c>
      <c r="G130" s="155" t="s">
        <v>177</v>
      </c>
      <c r="H130" s="156">
        <v>7839.5</v>
      </c>
      <c r="I130" s="244">
        <v>40.74</v>
      </c>
      <c r="J130" s="157">
        <f>ROUND(I130*H130,2)</f>
        <v>319381.23</v>
      </c>
      <c r="K130" s="158"/>
      <c r="L130" s="21"/>
      <c r="M130" s="159" t="s">
        <v>1</v>
      </c>
      <c r="N130" s="98" t="s">
        <v>40</v>
      </c>
      <c r="P130" s="99">
        <f>O130*H130</f>
        <v>0</v>
      </c>
      <c r="Q130" s="99">
        <v>0</v>
      </c>
      <c r="R130" s="99">
        <f>Q130*H130</f>
        <v>0</v>
      </c>
      <c r="S130" s="99">
        <v>0</v>
      </c>
      <c r="T130" s="100">
        <f>S130*H130</f>
        <v>0</v>
      </c>
      <c r="AR130" s="101" t="s">
        <v>178</v>
      </c>
      <c r="AT130" s="101" t="s">
        <v>174</v>
      </c>
      <c r="AU130" s="101" t="s">
        <v>85</v>
      </c>
      <c r="AY130" s="10" t="s">
        <v>172</v>
      </c>
      <c r="BE130" s="102">
        <f>IF(N130="základní",J130,0)</f>
        <v>319381.23</v>
      </c>
      <c r="BF130" s="102">
        <f>IF(N130="snížená",J130,0)</f>
        <v>0</v>
      </c>
      <c r="BG130" s="102">
        <f>IF(N130="zákl. přenesená",J130,0)</f>
        <v>0</v>
      </c>
      <c r="BH130" s="102">
        <f>IF(N130="sníž. přenesená",J130,0)</f>
        <v>0</v>
      </c>
      <c r="BI130" s="102">
        <f>IF(N130="nulová",J130,0)</f>
        <v>0</v>
      </c>
      <c r="BJ130" s="10" t="s">
        <v>83</v>
      </c>
      <c r="BK130" s="102">
        <f>ROUND(I130*H130,2)</f>
        <v>319381.23</v>
      </c>
      <c r="BL130" s="10" t="s">
        <v>178</v>
      </c>
      <c r="BM130" s="101" t="s">
        <v>179</v>
      </c>
    </row>
    <row r="131" spans="2:65" s="1" customFormat="1" ht="19.5" x14ac:dyDescent="0.2">
      <c r="B131" s="21"/>
      <c r="D131" s="103" t="s">
        <v>180</v>
      </c>
      <c r="F131" s="104" t="s">
        <v>181</v>
      </c>
      <c r="L131" s="21"/>
      <c r="M131" s="106"/>
      <c r="T131" s="33"/>
      <c r="AT131" s="10" t="s">
        <v>180</v>
      </c>
      <c r="AU131" s="10" t="s">
        <v>85</v>
      </c>
    </row>
    <row r="132" spans="2:65" s="7" customFormat="1" x14ac:dyDescent="0.2">
      <c r="B132" s="107"/>
      <c r="D132" s="103" t="s">
        <v>182</v>
      </c>
      <c r="E132" s="108" t="s">
        <v>1</v>
      </c>
      <c r="F132" s="109" t="s">
        <v>183</v>
      </c>
      <c r="H132" s="110">
        <v>2409.5</v>
      </c>
      <c r="L132" s="107"/>
      <c r="M132" s="112"/>
      <c r="T132" s="113"/>
      <c r="AT132" s="108" t="s">
        <v>182</v>
      </c>
      <c r="AU132" s="108" t="s">
        <v>85</v>
      </c>
      <c r="AV132" s="7" t="s">
        <v>85</v>
      </c>
      <c r="AW132" s="7" t="s">
        <v>32</v>
      </c>
      <c r="AX132" s="7" t="s">
        <v>75</v>
      </c>
      <c r="AY132" s="108" t="s">
        <v>172</v>
      </c>
    </row>
    <row r="133" spans="2:65" s="7" customFormat="1" x14ac:dyDescent="0.2">
      <c r="B133" s="107"/>
      <c r="D133" s="103" t="s">
        <v>182</v>
      </c>
      <c r="E133" s="108" t="s">
        <v>1</v>
      </c>
      <c r="F133" s="109" t="s">
        <v>184</v>
      </c>
      <c r="H133" s="110">
        <v>3602</v>
      </c>
      <c r="L133" s="107"/>
      <c r="M133" s="112"/>
      <c r="T133" s="113"/>
      <c r="AT133" s="108" t="s">
        <v>182</v>
      </c>
      <c r="AU133" s="108" t="s">
        <v>85</v>
      </c>
      <c r="AV133" s="7" t="s">
        <v>85</v>
      </c>
      <c r="AW133" s="7" t="s">
        <v>32</v>
      </c>
      <c r="AX133" s="7" t="s">
        <v>75</v>
      </c>
      <c r="AY133" s="108" t="s">
        <v>172</v>
      </c>
    </row>
    <row r="134" spans="2:65" s="7" customFormat="1" x14ac:dyDescent="0.2">
      <c r="B134" s="107"/>
      <c r="D134" s="103" t="s">
        <v>182</v>
      </c>
      <c r="E134" s="108" t="s">
        <v>1</v>
      </c>
      <c r="F134" s="109" t="s">
        <v>185</v>
      </c>
      <c r="H134" s="110">
        <v>1828</v>
      </c>
      <c r="L134" s="107"/>
      <c r="M134" s="112"/>
      <c r="T134" s="113"/>
      <c r="AT134" s="108" t="s">
        <v>182</v>
      </c>
      <c r="AU134" s="108" t="s">
        <v>85</v>
      </c>
      <c r="AV134" s="7" t="s">
        <v>85</v>
      </c>
      <c r="AW134" s="7" t="s">
        <v>32</v>
      </c>
      <c r="AX134" s="7" t="s">
        <v>75</v>
      </c>
      <c r="AY134" s="108" t="s">
        <v>172</v>
      </c>
    </row>
    <row r="135" spans="2:65" s="8" customFormat="1" x14ac:dyDescent="0.2">
      <c r="B135" s="114"/>
      <c r="D135" s="103" t="s">
        <v>182</v>
      </c>
      <c r="E135" s="115" t="s">
        <v>121</v>
      </c>
      <c r="F135" s="116" t="s">
        <v>186</v>
      </c>
      <c r="H135" s="117">
        <v>7839.5</v>
      </c>
      <c r="L135" s="114"/>
      <c r="M135" s="119"/>
      <c r="T135" s="120"/>
      <c r="AT135" s="115" t="s">
        <v>182</v>
      </c>
      <c r="AU135" s="115" t="s">
        <v>85</v>
      </c>
      <c r="AV135" s="8" t="s">
        <v>178</v>
      </c>
      <c r="AW135" s="8" t="s">
        <v>32</v>
      </c>
      <c r="AX135" s="8" t="s">
        <v>83</v>
      </c>
      <c r="AY135" s="115" t="s">
        <v>172</v>
      </c>
    </row>
    <row r="136" spans="2:65" s="1" customFormat="1" ht="33" customHeight="1" x14ac:dyDescent="0.2">
      <c r="B136" s="21"/>
      <c r="C136" s="152" t="s">
        <v>85</v>
      </c>
      <c r="D136" s="152" t="s">
        <v>174</v>
      </c>
      <c r="E136" s="153" t="s">
        <v>187</v>
      </c>
      <c r="F136" s="154" t="s">
        <v>188</v>
      </c>
      <c r="G136" s="155" t="s">
        <v>189</v>
      </c>
      <c r="H136" s="156">
        <v>2838.1</v>
      </c>
      <c r="I136" s="244">
        <v>255.3</v>
      </c>
      <c r="J136" s="157">
        <f>ROUND(I136*H136,2)</f>
        <v>724566.93</v>
      </c>
      <c r="K136" s="158"/>
      <c r="L136" s="21"/>
      <c r="M136" s="159" t="s">
        <v>1</v>
      </c>
      <c r="N136" s="98" t="s">
        <v>40</v>
      </c>
      <c r="P136" s="99">
        <f>O136*H136</f>
        <v>0</v>
      </c>
      <c r="Q136" s="99">
        <v>0</v>
      </c>
      <c r="R136" s="99">
        <f>Q136*H136</f>
        <v>0</v>
      </c>
      <c r="S136" s="99">
        <v>0</v>
      </c>
      <c r="T136" s="100">
        <f>S136*H136</f>
        <v>0</v>
      </c>
      <c r="AR136" s="101" t="s">
        <v>178</v>
      </c>
      <c r="AT136" s="101" t="s">
        <v>174</v>
      </c>
      <c r="AU136" s="101" t="s">
        <v>85</v>
      </c>
      <c r="AY136" s="10" t="s">
        <v>172</v>
      </c>
      <c r="BE136" s="102">
        <f>IF(N136="základní",J136,0)</f>
        <v>724566.93</v>
      </c>
      <c r="BF136" s="102">
        <f>IF(N136="snížená",J136,0)</f>
        <v>0</v>
      </c>
      <c r="BG136" s="102">
        <f>IF(N136="zákl. přenesená",J136,0)</f>
        <v>0</v>
      </c>
      <c r="BH136" s="102">
        <f>IF(N136="sníž. přenesená",J136,0)</f>
        <v>0</v>
      </c>
      <c r="BI136" s="102">
        <f>IF(N136="nulová",J136,0)</f>
        <v>0</v>
      </c>
      <c r="BJ136" s="10" t="s">
        <v>83</v>
      </c>
      <c r="BK136" s="102">
        <f>ROUND(I136*H136,2)</f>
        <v>724566.93</v>
      </c>
      <c r="BL136" s="10" t="s">
        <v>178</v>
      </c>
      <c r="BM136" s="101" t="s">
        <v>190</v>
      </c>
    </row>
    <row r="137" spans="2:65" s="1" customFormat="1" ht="19.5" x14ac:dyDescent="0.2">
      <c r="B137" s="21"/>
      <c r="D137" s="103" t="s">
        <v>180</v>
      </c>
      <c r="F137" s="104" t="s">
        <v>191</v>
      </c>
      <c r="L137" s="21"/>
      <c r="M137" s="106"/>
      <c r="T137" s="33"/>
      <c r="AT137" s="10" t="s">
        <v>180</v>
      </c>
      <c r="AU137" s="10" t="s">
        <v>85</v>
      </c>
    </row>
    <row r="138" spans="2:65" s="7" customFormat="1" x14ac:dyDescent="0.2">
      <c r="B138" s="107"/>
      <c r="D138" s="103" t="s">
        <v>182</v>
      </c>
      <c r="E138" s="108" t="s">
        <v>1</v>
      </c>
      <c r="F138" s="109" t="s">
        <v>192</v>
      </c>
      <c r="H138" s="110">
        <v>1098.4000000000001</v>
      </c>
      <c r="L138" s="107"/>
      <c r="M138" s="112"/>
      <c r="T138" s="113"/>
      <c r="AT138" s="108" t="s">
        <v>182</v>
      </c>
      <c r="AU138" s="108" t="s">
        <v>85</v>
      </c>
      <c r="AV138" s="7" t="s">
        <v>85</v>
      </c>
      <c r="AW138" s="7" t="s">
        <v>32</v>
      </c>
      <c r="AX138" s="7" t="s">
        <v>75</v>
      </c>
      <c r="AY138" s="108" t="s">
        <v>172</v>
      </c>
    </row>
    <row r="139" spans="2:65" s="7" customFormat="1" x14ac:dyDescent="0.2">
      <c r="B139" s="107"/>
      <c r="D139" s="103" t="s">
        <v>182</v>
      </c>
      <c r="E139" s="108" t="s">
        <v>1</v>
      </c>
      <c r="F139" s="109" t="s">
        <v>193</v>
      </c>
      <c r="H139" s="110">
        <v>782.8</v>
      </c>
      <c r="L139" s="107"/>
      <c r="M139" s="112"/>
      <c r="T139" s="113"/>
      <c r="AT139" s="108" t="s">
        <v>182</v>
      </c>
      <c r="AU139" s="108" t="s">
        <v>85</v>
      </c>
      <c r="AV139" s="7" t="s">
        <v>85</v>
      </c>
      <c r="AW139" s="7" t="s">
        <v>32</v>
      </c>
      <c r="AX139" s="7" t="s">
        <v>75</v>
      </c>
      <c r="AY139" s="108" t="s">
        <v>172</v>
      </c>
    </row>
    <row r="140" spans="2:65" s="7" customFormat="1" x14ac:dyDescent="0.2">
      <c r="B140" s="107"/>
      <c r="D140" s="103" t="s">
        <v>182</v>
      </c>
      <c r="E140" s="108" t="s">
        <v>1</v>
      </c>
      <c r="F140" s="109" t="s">
        <v>194</v>
      </c>
      <c r="H140" s="110">
        <v>943.3</v>
      </c>
      <c r="L140" s="107"/>
      <c r="M140" s="112"/>
      <c r="T140" s="113"/>
      <c r="AT140" s="108" t="s">
        <v>182</v>
      </c>
      <c r="AU140" s="108" t="s">
        <v>85</v>
      </c>
      <c r="AV140" s="7" t="s">
        <v>85</v>
      </c>
      <c r="AW140" s="7" t="s">
        <v>32</v>
      </c>
      <c r="AX140" s="7" t="s">
        <v>75</v>
      </c>
      <c r="AY140" s="108" t="s">
        <v>172</v>
      </c>
    </row>
    <row r="141" spans="2:65" s="7" customFormat="1" x14ac:dyDescent="0.2">
      <c r="B141" s="107"/>
      <c r="D141" s="103" t="s">
        <v>182</v>
      </c>
      <c r="E141" s="108" t="s">
        <v>1</v>
      </c>
      <c r="F141" s="109" t="s">
        <v>195</v>
      </c>
      <c r="H141" s="110">
        <v>13.6</v>
      </c>
      <c r="L141" s="107"/>
      <c r="M141" s="112"/>
      <c r="T141" s="113"/>
      <c r="AT141" s="108" t="s">
        <v>182</v>
      </c>
      <c r="AU141" s="108" t="s">
        <v>85</v>
      </c>
      <c r="AV141" s="7" t="s">
        <v>85</v>
      </c>
      <c r="AW141" s="7" t="s">
        <v>32</v>
      </c>
      <c r="AX141" s="7" t="s">
        <v>75</v>
      </c>
      <c r="AY141" s="108" t="s">
        <v>172</v>
      </c>
    </row>
    <row r="142" spans="2:65" s="8" customFormat="1" x14ac:dyDescent="0.2">
      <c r="B142" s="114"/>
      <c r="D142" s="103" t="s">
        <v>182</v>
      </c>
      <c r="E142" s="115" t="s">
        <v>119</v>
      </c>
      <c r="F142" s="116" t="s">
        <v>186</v>
      </c>
      <c r="H142" s="117">
        <v>2838.1</v>
      </c>
      <c r="L142" s="114"/>
      <c r="M142" s="119"/>
      <c r="T142" s="120"/>
      <c r="AT142" s="115" t="s">
        <v>182</v>
      </c>
      <c r="AU142" s="115" t="s">
        <v>85</v>
      </c>
      <c r="AV142" s="8" t="s">
        <v>178</v>
      </c>
      <c r="AW142" s="8" t="s">
        <v>32</v>
      </c>
      <c r="AX142" s="8" t="s">
        <v>83</v>
      </c>
      <c r="AY142" s="115" t="s">
        <v>172</v>
      </c>
    </row>
    <row r="143" spans="2:65" s="1" customFormat="1" ht="44.25" customHeight="1" x14ac:dyDescent="0.2">
      <c r="B143" s="21"/>
      <c r="C143" s="152" t="s">
        <v>178</v>
      </c>
      <c r="D143" s="152" t="s">
        <v>174</v>
      </c>
      <c r="E143" s="153" t="s">
        <v>197</v>
      </c>
      <c r="F143" s="154" t="s">
        <v>198</v>
      </c>
      <c r="G143" s="155" t="s">
        <v>189</v>
      </c>
      <c r="H143" s="156">
        <v>3730.83</v>
      </c>
      <c r="I143" s="244">
        <v>256.08</v>
      </c>
      <c r="J143" s="157">
        <f>ROUND(I143*H143,2)</f>
        <v>955390.95</v>
      </c>
      <c r="K143" s="158"/>
      <c r="L143" s="21"/>
      <c r="M143" s="159" t="s">
        <v>1</v>
      </c>
      <c r="N143" s="98" t="s">
        <v>40</v>
      </c>
      <c r="P143" s="99">
        <f>O143*H143</f>
        <v>0</v>
      </c>
      <c r="Q143" s="99">
        <v>0</v>
      </c>
      <c r="R143" s="99">
        <f>Q143*H143</f>
        <v>0</v>
      </c>
      <c r="S143" s="99">
        <v>0</v>
      </c>
      <c r="T143" s="100">
        <f>S143*H143</f>
        <v>0</v>
      </c>
      <c r="AR143" s="101" t="s">
        <v>178</v>
      </c>
      <c r="AT143" s="101" t="s">
        <v>174</v>
      </c>
      <c r="AU143" s="101" t="s">
        <v>85</v>
      </c>
      <c r="AY143" s="10" t="s">
        <v>172</v>
      </c>
      <c r="BE143" s="102">
        <f>IF(N143="základní",J143,0)</f>
        <v>955390.95</v>
      </c>
      <c r="BF143" s="102">
        <f>IF(N143="snížená",J143,0)</f>
        <v>0</v>
      </c>
      <c r="BG143" s="102">
        <f>IF(N143="zákl. přenesená",J143,0)</f>
        <v>0</v>
      </c>
      <c r="BH143" s="102">
        <f>IF(N143="sníž. přenesená",J143,0)</f>
        <v>0</v>
      </c>
      <c r="BI143" s="102">
        <f>IF(N143="nulová",J143,0)</f>
        <v>0</v>
      </c>
      <c r="BJ143" s="10" t="s">
        <v>83</v>
      </c>
      <c r="BK143" s="102">
        <f>ROUND(I143*H143,2)</f>
        <v>955390.95</v>
      </c>
      <c r="BL143" s="10" t="s">
        <v>178</v>
      </c>
      <c r="BM143" s="101" t="s">
        <v>199</v>
      </c>
    </row>
    <row r="144" spans="2:65" s="1" customFormat="1" ht="48.75" x14ac:dyDescent="0.2">
      <c r="B144" s="21"/>
      <c r="D144" s="103" t="s">
        <v>180</v>
      </c>
      <c r="F144" s="104" t="s">
        <v>200</v>
      </c>
      <c r="L144" s="21"/>
      <c r="M144" s="106"/>
      <c r="T144" s="33"/>
      <c r="AT144" s="10" t="s">
        <v>180</v>
      </c>
      <c r="AU144" s="10" t="s">
        <v>85</v>
      </c>
    </row>
    <row r="145" spans="2:65" s="7" customFormat="1" x14ac:dyDescent="0.2">
      <c r="B145" s="107"/>
      <c r="D145" s="103" t="s">
        <v>182</v>
      </c>
      <c r="E145" s="108" t="s">
        <v>1</v>
      </c>
      <c r="F145" s="109" t="s">
        <v>119</v>
      </c>
      <c r="H145" s="110">
        <v>2838.1</v>
      </c>
      <c r="L145" s="107"/>
      <c r="M145" s="112"/>
      <c r="T145" s="113"/>
      <c r="AT145" s="108" t="s">
        <v>182</v>
      </c>
      <c r="AU145" s="108" t="s">
        <v>85</v>
      </c>
      <c r="AV145" s="7" t="s">
        <v>85</v>
      </c>
      <c r="AW145" s="7" t="s">
        <v>32</v>
      </c>
      <c r="AX145" s="7" t="s">
        <v>75</v>
      </c>
      <c r="AY145" s="108" t="s">
        <v>172</v>
      </c>
    </row>
    <row r="146" spans="2:65" s="7" customFormat="1" x14ac:dyDescent="0.2">
      <c r="B146" s="107"/>
      <c r="D146" s="103" t="s">
        <v>182</v>
      </c>
      <c r="E146" s="108" t="s">
        <v>1</v>
      </c>
      <c r="F146" s="109" t="s">
        <v>201</v>
      </c>
      <c r="H146" s="110">
        <v>-176.67</v>
      </c>
      <c r="L146" s="107"/>
      <c r="M146" s="112"/>
      <c r="T146" s="113"/>
      <c r="AT146" s="108" t="s">
        <v>182</v>
      </c>
      <c r="AU146" s="108" t="s">
        <v>85</v>
      </c>
      <c r="AV146" s="7" t="s">
        <v>85</v>
      </c>
      <c r="AW146" s="7" t="s">
        <v>32</v>
      </c>
      <c r="AX146" s="7" t="s">
        <v>75</v>
      </c>
      <c r="AY146" s="108" t="s">
        <v>172</v>
      </c>
    </row>
    <row r="147" spans="2:65" s="7" customFormat="1" x14ac:dyDescent="0.2">
      <c r="B147" s="107"/>
      <c r="D147" s="103" t="s">
        <v>182</v>
      </c>
      <c r="E147" s="108" t="s">
        <v>1</v>
      </c>
      <c r="F147" s="109" t="s">
        <v>202</v>
      </c>
      <c r="H147" s="110">
        <v>-498.5</v>
      </c>
      <c r="L147" s="107"/>
      <c r="M147" s="112"/>
      <c r="T147" s="113"/>
      <c r="AT147" s="108" t="s">
        <v>182</v>
      </c>
      <c r="AU147" s="108" t="s">
        <v>85</v>
      </c>
      <c r="AV147" s="7" t="s">
        <v>85</v>
      </c>
      <c r="AW147" s="7" t="s">
        <v>32</v>
      </c>
      <c r="AX147" s="7" t="s">
        <v>75</v>
      </c>
      <c r="AY147" s="108" t="s">
        <v>172</v>
      </c>
    </row>
    <row r="148" spans="2:65" s="9" customFormat="1" x14ac:dyDescent="0.2">
      <c r="B148" s="122"/>
      <c r="D148" s="103" t="s">
        <v>182</v>
      </c>
      <c r="E148" s="123" t="s">
        <v>1</v>
      </c>
      <c r="F148" s="124" t="s">
        <v>203</v>
      </c>
      <c r="H148" s="125">
        <v>2162.9299999999998</v>
      </c>
      <c r="L148" s="122"/>
      <c r="M148" s="127"/>
      <c r="T148" s="128"/>
      <c r="AT148" s="123" t="s">
        <v>182</v>
      </c>
      <c r="AU148" s="123" t="s">
        <v>85</v>
      </c>
      <c r="AV148" s="9" t="s">
        <v>196</v>
      </c>
      <c r="AW148" s="9" t="s">
        <v>32</v>
      </c>
      <c r="AX148" s="9" t="s">
        <v>75</v>
      </c>
      <c r="AY148" s="123" t="s">
        <v>172</v>
      </c>
    </row>
    <row r="149" spans="2:65" s="7" customFormat="1" x14ac:dyDescent="0.2">
      <c r="B149" s="107"/>
      <c r="D149" s="103" t="s">
        <v>182</v>
      </c>
      <c r="E149" s="108" t="s">
        <v>1</v>
      </c>
      <c r="F149" s="109" t="s">
        <v>204</v>
      </c>
      <c r="H149" s="110">
        <v>1567.9</v>
      </c>
      <c r="L149" s="107"/>
      <c r="M149" s="112"/>
      <c r="T149" s="113"/>
      <c r="AT149" s="108" t="s">
        <v>182</v>
      </c>
      <c r="AU149" s="108" t="s">
        <v>85</v>
      </c>
      <c r="AV149" s="7" t="s">
        <v>85</v>
      </c>
      <c r="AW149" s="7" t="s">
        <v>32</v>
      </c>
      <c r="AX149" s="7" t="s">
        <v>75</v>
      </c>
      <c r="AY149" s="108" t="s">
        <v>172</v>
      </c>
    </row>
    <row r="150" spans="2:65" s="8" customFormat="1" x14ac:dyDescent="0.2">
      <c r="B150" s="114"/>
      <c r="D150" s="103" t="s">
        <v>182</v>
      </c>
      <c r="E150" s="115" t="s">
        <v>1</v>
      </c>
      <c r="F150" s="116" t="s">
        <v>186</v>
      </c>
      <c r="H150" s="117">
        <v>3730.83</v>
      </c>
      <c r="L150" s="114"/>
      <c r="M150" s="119"/>
      <c r="T150" s="120"/>
      <c r="AT150" s="115" t="s">
        <v>182</v>
      </c>
      <c r="AU150" s="115" t="s">
        <v>85</v>
      </c>
      <c r="AV150" s="8" t="s">
        <v>178</v>
      </c>
      <c r="AW150" s="8" t="s">
        <v>32</v>
      </c>
      <c r="AX150" s="8" t="s">
        <v>83</v>
      </c>
      <c r="AY150" s="115" t="s">
        <v>172</v>
      </c>
    </row>
    <row r="151" spans="2:65" s="1" customFormat="1" ht="37.9" customHeight="1" x14ac:dyDescent="0.2">
      <c r="B151" s="21"/>
      <c r="C151" s="152" t="s">
        <v>205</v>
      </c>
      <c r="D151" s="152" t="s">
        <v>174</v>
      </c>
      <c r="E151" s="153" t="s">
        <v>206</v>
      </c>
      <c r="F151" s="154" t="s">
        <v>207</v>
      </c>
      <c r="G151" s="155" t="s">
        <v>189</v>
      </c>
      <c r="H151" s="156">
        <v>63424.11</v>
      </c>
      <c r="I151" s="244">
        <v>0.97</v>
      </c>
      <c r="J151" s="157">
        <f>ROUND(I151*H151,2)</f>
        <v>61521.39</v>
      </c>
      <c r="K151" s="158"/>
      <c r="L151" s="21"/>
      <c r="M151" s="159" t="s">
        <v>1</v>
      </c>
      <c r="N151" s="98" t="s">
        <v>40</v>
      </c>
      <c r="P151" s="99">
        <f>O151*H151</f>
        <v>0</v>
      </c>
      <c r="Q151" s="99">
        <v>0</v>
      </c>
      <c r="R151" s="99">
        <f>Q151*H151</f>
        <v>0</v>
      </c>
      <c r="S151" s="99">
        <v>0</v>
      </c>
      <c r="T151" s="100">
        <f>S151*H151</f>
        <v>0</v>
      </c>
      <c r="AR151" s="101" t="s">
        <v>178</v>
      </c>
      <c r="AT151" s="101" t="s">
        <v>174</v>
      </c>
      <c r="AU151" s="101" t="s">
        <v>85</v>
      </c>
      <c r="AY151" s="10" t="s">
        <v>172</v>
      </c>
      <c r="BE151" s="102">
        <f>IF(N151="základní",J151,0)</f>
        <v>61521.39</v>
      </c>
      <c r="BF151" s="102">
        <f>IF(N151="snížená",J151,0)</f>
        <v>0</v>
      </c>
      <c r="BG151" s="102">
        <f>IF(N151="zákl. přenesená",J151,0)</f>
        <v>0</v>
      </c>
      <c r="BH151" s="102">
        <f>IF(N151="sníž. přenesená",J151,0)</f>
        <v>0</v>
      </c>
      <c r="BI151" s="102">
        <f>IF(N151="nulová",J151,0)</f>
        <v>0</v>
      </c>
      <c r="BJ151" s="10" t="s">
        <v>83</v>
      </c>
      <c r="BK151" s="102">
        <f>ROUND(I151*H151,2)</f>
        <v>61521.39</v>
      </c>
      <c r="BL151" s="10" t="s">
        <v>178</v>
      </c>
      <c r="BM151" s="101" t="s">
        <v>208</v>
      </c>
    </row>
    <row r="152" spans="2:65" s="1" customFormat="1" ht="48.75" x14ac:dyDescent="0.2">
      <c r="B152" s="21"/>
      <c r="D152" s="103" t="s">
        <v>180</v>
      </c>
      <c r="F152" s="104" t="s">
        <v>209</v>
      </c>
      <c r="L152" s="21"/>
      <c r="M152" s="106"/>
      <c r="T152" s="33"/>
      <c r="AT152" s="10" t="s">
        <v>180</v>
      </c>
      <c r="AU152" s="10" t="s">
        <v>85</v>
      </c>
    </row>
    <row r="153" spans="2:65" s="7" customFormat="1" x14ac:dyDescent="0.2">
      <c r="B153" s="107"/>
      <c r="D153" s="103" t="s">
        <v>182</v>
      </c>
      <c r="E153" s="108" t="s">
        <v>1</v>
      </c>
      <c r="F153" s="109" t="s">
        <v>119</v>
      </c>
      <c r="H153" s="110">
        <v>2838.1</v>
      </c>
      <c r="L153" s="107"/>
      <c r="M153" s="112"/>
      <c r="T153" s="113"/>
      <c r="AT153" s="108" t="s">
        <v>182</v>
      </c>
      <c r="AU153" s="108" t="s">
        <v>85</v>
      </c>
      <c r="AV153" s="7" t="s">
        <v>85</v>
      </c>
      <c r="AW153" s="7" t="s">
        <v>32</v>
      </c>
      <c r="AX153" s="7" t="s">
        <v>75</v>
      </c>
      <c r="AY153" s="108" t="s">
        <v>172</v>
      </c>
    </row>
    <row r="154" spans="2:65" s="7" customFormat="1" x14ac:dyDescent="0.2">
      <c r="B154" s="107"/>
      <c r="D154" s="103" t="s">
        <v>182</v>
      </c>
      <c r="E154" s="108" t="s">
        <v>1</v>
      </c>
      <c r="F154" s="109" t="s">
        <v>201</v>
      </c>
      <c r="H154" s="110">
        <v>-176.67</v>
      </c>
      <c r="L154" s="107"/>
      <c r="M154" s="112"/>
      <c r="T154" s="113"/>
      <c r="AT154" s="108" t="s">
        <v>182</v>
      </c>
      <c r="AU154" s="108" t="s">
        <v>85</v>
      </c>
      <c r="AV154" s="7" t="s">
        <v>85</v>
      </c>
      <c r="AW154" s="7" t="s">
        <v>32</v>
      </c>
      <c r="AX154" s="7" t="s">
        <v>75</v>
      </c>
      <c r="AY154" s="108" t="s">
        <v>172</v>
      </c>
    </row>
    <row r="155" spans="2:65" s="7" customFormat="1" x14ac:dyDescent="0.2">
      <c r="B155" s="107"/>
      <c r="D155" s="103" t="s">
        <v>182</v>
      </c>
      <c r="E155" s="108" t="s">
        <v>1</v>
      </c>
      <c r="F155" s="109" t="s">
        <v>202</v>
      </c>
      <c r="H155" s="110">
        <v>-498.5</v>
      </c>
      <c r="L155" s="107"/>
      <c r="M155" s="112"/>
      <c r="T155" s="113"/>
      <c r="AT155" s="108" t="s">
        <v>182</v>
      </c>
      <c r="AU155" s="108" t="s">
        <v>85</v>
      </c>
      <c r="AV155" s="7" t="s">
        <v>85</v>
      </c>
      <c r="AW155" s="7" t="s">
        <v>32</v>
      </c>
      <c r="AX155" s="7" t="s">
        <v>75</v>
      </c>
      <c r="AY155" s="108" t="s">
        <v>172</v>
      </c>
    </row>
    <row r="156" spans="2:65" s="9" customFormat="1" x14ac:dyDescent="0.2">
      <c r="B156" s="122"/>
      <c r="D156" s="103" t="s">
        <v>182</v>
      </c>
      <c r="E156" s="123" t="s">
        <v>1</v>
      </c>
      <c r="F156" s="124" t="s">
        <v>203</v>
      </c>
      <c r="H156" s="125">
        <v>2162.9299999999998</v>
      </c>
      <c r="L156" s="122"/>
      <c r="M156" s="127"/>
      <c r="T156" s="128"/>
      <c r="AT156" s="123" t="s">
        <v>182</v>
      </c>
      <c r="AU156" s="123" t="s">
        <v>85</v>
      </c>
      <c r="AV156" s="9" t="s">
        <v>196</v>
      </c>
      <c r="AW156" s="9" t="s">
        <v>32</v>
      </c>
      <c r="AX156" s="9" t="s">
        <v>75</v>
      </c>
      <c r="AY156" s="123" t="s">
        <v>172</v>
      </c>
    </row>
    <row r="157" spans="2:65" s="7" customFormat="1" x14ac:dyDescent="0.2">
      <c r="B157" s="107"/>
      <c r="D157" s="103" t="s">
        <v>182</v>
      </c>
      <c r="E157" s="108" t="s">
        <v>1</v>
      </c>
      <c r="F157" s="109" t="s">
        <v>204</v>
      </c>
      <c r="H157" s="110">
        <v>1567.9</v>
      </c>
      <c r="L157" s="107"/>
      <c r="M157" s="112"/>
      <c r="T157" s="113"/>
      <c r="AT157" s="108" t="s">
        <v>182</v>
      </c>
      <c r="AU157" s="108" t="s">
        <v>85</v>
      </c>
      <c r="AV157" s="7" t="s">
        <v>85</v>
      </c>
      <c r="AW157" s="7" t="s">
        <v>32</v>
      </c>
      <c r="AX157" s="7" t="s">
        <v>75</v>
      </c>
      <c r="AY157" s="108" t="s">
        <v>172</v>
      </c>
    </row>
    <row r="158" spans="2:65" s="8" customFormat="1" x14ac:dyDescent="0.2">
      <c r="B158" s="114"/>
      <c r="D158" s="103" t="s">
        <v>182</v>
      </c>
      <c r="E158" s="115" t="s">
        <v>1</v>
      </c>
      <c r="F158" s="116" t="s">
        <v>186</v>
      </c>
      <c r="H158" s="117">
        <v>3730.83</v>
      </c>
      <c r="L158" s="114"/>
      <c r="M158" s="119"/>
      <c r="T158" s="120"/>
      <c r="AT158" s="115" t="s">
        <v>182</v>
      </c>
      <c r="AU158" s="115" t="s">
        <v>85</v>
      </c>
      <c r="AV158" s="8" t="s">
        <v>178</v>
      </c>
      <c r="AW158" s="8" t="s">
        <v>32</v>
      </c>
      <c r="AX158" s="8" t="s">
        <v>83</v>
      </c>
      <c r="AY158" s="115" t="s">
        <v>172</v>
      </c>
    </row>
    <row r="159" spans="2:65" s="7" customFormat="1" x14ac:dyDescent="0.2">
      <c r="B159" s="107"/>
      <c r="D159" s="103" t="s">
        <v>182</v>
      </c>
      <c r="F159" s="109" t="s">
        <v>210</v>
      </c>
      <c r="H159" s="110">
        <v>63424.11</v>
      </c>
      <c r="L159" s="107"/>
      <c r="M159" s="112"/>
      <c r="T159" s="113"/>
      <c r="AT159" s="108" t="s">
        <v>182</v>
      </c>
      <c r="AU159" s="108" t="s">
        <v>85</v>
      </c>
      <c r="AV159" s="7" t="s">
        <v>85</v>
      </c>
      <c r="AW159" s="7" t="s">
        <v>3</v>
      </c>
      <c r="AX159" s="7" t="s">
        <v>83</v>
      </c>
      <c r="AY159" s="108" t="s">
        <v>172</v>
      </c>
    </row>
    <row r="160" spans="2:65" s="1" customFormat="1" ht="24.2" customHeight="1" x14ac:dyDescent="0.2">
      <c r="B160" s="21"/>
      <c r="C160" s="152" t="s">
        <v>211</v>
      </c>
      <c r="D160" s="152" t="s">
        <v>174</v>
      </c>
      <c r="E160" s="153" t="s">
        <v>212</v>
      </c>
      <c r="F160" s="154" t="s">
        <v>213</v>
      </c>
      <c r="G160" s="155" t="s">
        <v>189</v>
      </c>
      <c r="H160" s="156">
        <v>498.5</v>
      </c>
      <c r="I160" s="244">
        <v>155.19999999999999</v>
      </c>
      <c r="J160" s="157">
        <f>ROUND(I160*H160,2)</f>
        <v>77367.199999999997</v>
      </c>
      <c r="K160" s="158"/>
      <c r="L160" s="21"/>
      <c r="M160" s="159" t="s">
        <v>1</v>
      </c>
      <c r="N160" s="98" t="s">
        <v>40</v>
      </c>
      <c r="P160" s="99">
        <f>O160*H160</f>
        <v>0</v>
      </c>
      <c r="Q160" s="99">
        <v>0</v>
      </c>
      <c r="R160" s="99">
        <f>Q160*H160</f>
        <v>0</v>
      </c>
      <c r="S160" s="99">
        <v>0</v>
      </c>
      <c r="T160" s="100">
        <f>S160*H160</f>
        <v>0</v>
      </c>
      <c r="AR160" s="101" t="s">
        <v>178</v>
      </c>
      <c r="AT160" s="101" t="s">
        <v>174</v>
      </c>
      <c r="AU160" s="101" t="s">
        <v>85</v>
      </c>
      <c r="AY160" s="10" t="s">
        <v>172</v>
      </c>
      <c r="BE160" s="102">
        <f>IF(N160="základní",J160,0)</f>
        <v>77367.199999999997</v>
      </c>
      <c r="BF160" s="102">
        <f>IF(N160="snížená",J160,0)</f>
        <v>0</v>
      </c>
      <c r="BG160" s="102">
        <f>IF(N160="zákl. přenesená",J160,0)</f>
        <v>0</v>
      </c>
      <c r="BH160" s="102">
        <f>IF(N160="sníž. přenesená",J160,0)</f>
        <v>0</v>
      </c>
      <c r="BI160" s="102">
        <f>IF(N160="nulová",J160,0)</f>
        <v>0</v>
      </c>
      <c r="BJ160" s="10" t="s">
        <v>83</v>
      </c>
      <c r="BK160" s="102">
        <f>ROUND(I160*H160,2)</f>
        <v>77367.199999999997</v>
      </c>
      <c r="BL160" s="10" t="s">
        <v>178</v>
      </c>
      <c r="BM160" s="101" t="s">
        <v>214</v>
      </c>
    </row>
    <row r="161" spans="2:65" s="1" customFormat="1" ht="29.25" x14ac:dyDescent="0.2">
      <c r="B161" s="21"/>
      <c r="D161" s="103" t="s">
        <v>180</v>
      </c>
      <c r="F161" s="104" t="s">
        <v>215</v>
      </c>
      <c r="L161" s="21"/>
      <c r="M161" s="106"/>
      <c r="T161" s="33"/>
      <c r="AT161" s="10" t="s">
        <v>180</v>
      </c>
      <c r="AU161" s="10" t="s">
        <v>85</v>
      </c>
    </row>
    <row r="162" spans="2:65" s="160" customFormat="1" x14ac:dyDescent="0.2">
      <c r="B162" s="161"/>
      <c r="D162" s="103" t="s">
        <v>182</v>
      </c>
      <c r="E162" s="162" t="s">
        <v>1</v>
      </c>
      <c r="F162" s="163" t="s">
        <v>216</v>
      </c>
      <c r="H162" s="162" t="s">
        <v>1</v>
      </c>
      <c r="L162" s="161"/>
      <c r="M162" s="164"/>
      <c r="T162" s="165"/>
      <c r="AT162" s="162" t="s">
        <v>182</v>
      </c>
      <c r="AU162" s="162" t="s">
        <v>85</v>
      </c>
      <c r="AV162" s="160" t="s">
        <v>83</v>
      </c>
      <c r="AW162" s="160" t="s">
        <v>32</v>
      </c>
      <c r="AX162" s="160" t="s">
        <v>75</v>
      </c>
      <c r="AY162" s="162" t="s">
        <v>172</v>
      </c>
    </row>
    <row r="163" spans="2:65" s="7" customFormat="1" x14ac:dyDescent="0.2">
      <c r="B163" s="107"/>
      <c r="D163" s="103" t="s">
        <v>182</v>
      </c>
      <c r="E163" s="108" t="s">
        <v>1</v>
      </c>
      <c r="F163" s="109" t="s">
        <v>217</v>
      </c>
      <c r="H163" s="110">
        <v>217.6</v>
      </c>
      <c r="L163" s="107"/>
      <c r="M163" s="112"/>
      <c r="T163" s="113"/>
      <c r="AT163" s="108" t="s">
        <v>182</v>
      </c>
      <c r="AU163" s="108" t="s">
        <v>85</v>
      </c>
      <c r="AV163" s="7" t="s">
        <v>85</v>
      </c>
      <c r="AW163" s="7" t="s">
        <v>32</v>
      </c>
      <c r="AX163" s="7" t="s">
        <v>75</v>
      </c>
      <c r="AY163" s="108" t="s">
        <v>172</v>
      </c>
    </row>
    <row r="164" spans="2:65" s="7" customFormat="1" x14ac:dyDescent="0.2">
      <c r="B164" s="107"/>
      <c r="D164" s="103" t="s">
        <v>182</v>
      </c>
      <c r="E164" s="108" t="s">
        <v>1</v>
      </c>
      <c r="F164" s="109" t="s">
        <v>218</v>
      </c>
      <c r="H164" s="110">
        <v>187.4</v>
      </c>
      <c r="L164" s="107"/>
      <c r="M164" s="112"/>
      <c r="T164" s="113"/>
      <c r="AT164" s="108" t="s">
        <v>182</v>
      </c>
      <c r="AU164" s="108" t="s">
        <v>85</v>
      </c>
      <c r="AV164" s="7" t="s">
        <v>85</v>
      </c>
      <c r="AW164" s="7" t="s">
        <v>32</v>
      </c>
      <c r="AX164" s="7" t="s">
        <v>75</v>
      </c>
      <c r="AY164" s="108" t="s">
        <v>172</v>
      </c>
    </row>
    <row r="165" spans="2:65" s="7" customFormat="1" x14ac:dyDescent="0.2">
      <c r="B165" s="107"/>
      <c r="D165" s="103" t="s">
        <v>182</v>
      </c>
      <c r="E165" s="108" t="s">
        <v>1</v>
      </c>
      <c r="F165" s="109" t="s">
        <v>219</v>
      </c>
      <c r="H165" s="110">
        <v>93.5</v>
      </c>
      <c r="L165" s="107"/>
      <c r="M165" s="112"/>
      <c r="T165" s="113"/>
      <c r="AT165" s="108" t="s">
        <v>182</v>
      </c>
      <c r="AU165" s="108" t="s">
        <v>85</v>
      </c>
      <c r="AV165" s="7" t="s">
        <v>85</v>
      </c>
      <c r="AW165" s="7" t="s">
        <v>32</v>
      </c>
      <c r="AX165" s="7" t="s">
        <v>75</v>
      </c>
      <c r="AY165" s="108" t="s">
        <v>172</v>
      </c>
    </row>
    <row r="166" spans="2:65" s="8" customFormat="1" x14ac:dyDescent="0.2">
      <c r="B166" s="114"/>
      <c r="D166" s="103" t="s">
        <v>182</v>
      </c>
      <c r="E166" s="115" t="s">
        <v>137</v>
      </c>
      <c r="F166" s="116" t="s">
        <v>186</v>
      </c>
      <c r="H166" s="117">
        <v>498.5</v>
      </c>
      <c r="L166" s="114"/>
      <c r="M166" s="119"/>
      <c r="T166" s="120"/>
      <c r="AT166" s="115" t="s">
        <v>182</v>
      </c>
      <c r="AU166" s="115" t="s">
        <v>85</v>
      </c>
      <c r="AV166" s="8" t="s">
        <v>178</v>
      </c>
      <c r="AW166" s="8" t="s">
        <v>32</v>
      </c>
      <c r="AX166" s="8" t="s">
        <v>83</v>
      </c>
      <c r="AY166" s="115" t="s">
        <v>172</v>
      </c>
    </row>
    <row r="167" spans="2:65" s="1" customFormat="1" ht="24.2" customHeight="1" x14ac:dyDescent="0.2">
      <c r="B167" s="21"/>
      <c r="C167" s="152" t="s">
        <v>220</v>
      </c>
      <c r="D167" s="152" t="s">
        <v>174</v>
      </c>
      <c r="E167" s="153" t="s">
        <v>221</v>
      </c>
      <c r="F167" s="154" t="s">
        <v>222</v>
      </c>
      <c r="G167" s="155" t="s">
        <v>177</v>
      </c>
      <c r="H167" s="156">
        <v>1766.7</v>
      </c>
      <c r="I167" s="244">
        <v>14.549999999999999</v>
      </c>
      <c r="J167" s="157">
        <f>ROUND(I167*H167,2)</f>
        <v>25705.49</v>
      </c>
      <c r="K167" s="158"/>
      <c r="L167" s="21"/>
      <c r="M167" s="159" t="s">
        <v>1</v>
      </c>
      <c r="N167" s="98" t="s">
        <v>40</v>
      </c>
      <c r="P167" s="99">
        <f>O167*H167</f>
        <v>0</v>
      </c>
      <c r="Q167" s="99">
        <v>0</v>
      </c>
      <c r="R167" s="99">
        <f>Q167*H167</f>
        <v>0</v>
      </c>
      <c r="S167" s="99">
        <v>0</v>
      </c>
      <c r="T167" s="100">
        <f>S167*H167</f>
        <v>0</v>
      </c>
      <c r="AR167" s="101" t="s">
        <v>178</v>
      </c>
      <c r="AT167" s="101" t="s">
        <v>174</v>
      </c>
      <c r="AU167" s="101" t="s">
        <v>85</v>
      </c>
      <c r="AY167" s="10" t="s">
        <v>172</v>
      </c>
      <c r="BE167" s="102">
        <f>IF(N167="základní",J167,0)</f>
        <v>25705.49</v>
      </c>
      <c r="BF167" s="102">
        <f>IF(N167="snížená",J167,0)</f>
        <v>0</v>
      </c>
      <c r="BG167" s="102">
        <f>IF(N167="zákl. přenesená",J167,0)</f>
        <v>0</v>
      </c>
      <c r="BH167" s="102">
        <f>IF(N167="sníž. přenesená",J167,0)</f>
        <v>0</v>
      </c>
      <c r="BI167" s="102">
        <f>IF(N167="nulová",J167,0)</f>
        <v>0</v>
      </c>
      <c r="BJ167" s="10" t="s">
        <v>83</v>
      </c>
      <c r="BK167" s="102">
        <f>ROUND(I167*H167,2)</f>
        <v>25705.49</v>
      </c>
      <c r="BL167" s="10" t="s">
        <v>178</v>
      </c>
      <c r="BM167" s="101" t="s">
        <v>223</v>
      </c>
    </row>
    <row r="168" spans="2:65" s="1" customFormat="1" ht="19.5" x14ac:dyDescent="0.2">
      <c r="B168" s="21"/>
      <c r="D168" s="103" t="s">
        <v>180</v>
      </c>
      <c r="F168" s="104" t="s">
        <v>224</v>
      </c>
      <c r="L168" s="21"/>
      <c r="M168" s="106"/>
      <c r="T168" s="33"/>
      <c r="AT168" s="10" t="s">
        <v>180</v>
      </c>
      <c r="AU168" s="10" t="s">
        <v>85</v>
      </c>
    </row>
    <row r="169" spans="2:65" s="7" customFormat="1" x14ac:dyDescent="0.2">
      <c r="B169" s="107"/>
      <c r="D169" s="103" t="s">
        <v>182</v>
      </c>
      <c r="E169" s="108" t="s">
        <v>1</v>
      </c>
      <c r="F169" s="109" t="s">
        <v>225</v>
      </c>
      <c r="H169" s="110">
        <v>709.4</v>
      </c>
      <c r="L169" s="107"/>
      <c r="M169" s="112"/>
      <c r="T169" s="113"/>
      <c r="AT169" s="108" t="s">
        <v>182</v>
      </c>
      <c r="AU169" s="108" t="s">
        <v>85</v>
      </c>
      <c r="AV169" s="7" t="s">
        <v>85</v>
      </c>
      <c r="AW169" s="7" t="s">
        <v>32</v>
      </c>
      <c r="AX169" s="7" t="s">
        <v>75</v>
      </c>
      <c r="AY169" s="108" t="s">
        <v>172</v>
      </c>
    </row>
    <row r="170" spans="2:65" s="7" customFormat="1" x14ac:dyDescent="0.2">
      <c r="B170" s="107"/>
      <c r="D170" s="103" t="s">
        <v>182</v>
      </c>
      <c r="E170" s="108" t="s">
        <v>1</v>
      </c>
      <c r="F170" s="109" t="s">
        <v>226</v>
      </c>
      <c r="H170" s="110">
        <v>630.4</v>
      </c>
      <c r="L170" s="107"/>
      <c r="M170" s="112"/>
      <c r="T170" s="113"/>
      <c r="AT170" s="108" t="s">
        <v>182</v>
      </c>
      <c r="AU170" s="108" t="s">
        <v>85</v>
      </c>
      <c r="AV170" s="7" t="s">
        <v>85</v>
      </c>
      <c r="AW170" s="7" t="s">
        <v>32</v>
      </c>
      <c r="AX170" s="7" t="s">
        <v>75</v>
      </c>
      <c r="AY170" s="108" t="s">
        <v>172</v>
      </c>
    </row>
    <row r="171" spans="2:65" s="7" customFormat="1" x14ac:dyDescent="0.2">
      <c r="B171" s="107"/>
      <c r="D171" s="103" t="s">
        <v>182</v>
      </c>
      <c r="E171" s="108" t="s">
        <v>1</v>
      </c>
      <c r="F171" s="109" t="s">
        <v>227</v>
      </c>
      <c r="H171" s="110">
        <v>426.9</v>
      </c>
      <c r="L171" s="107"/>
      <c r="M171" s="112"/>
      <c r="T171" s="113"/>
      <c r="AT171" s="108" t="s">
        <v>182</v>
      </c>
      <c r="AU171" s="108" t="s">
        <v>85</v>
      </c>
      <c r="AV171" s="7" t="s">
        <v>85</v>
      </c>
      <c r="AW171" s="7" t="s">
        <v>32</v>
      </c>
      <c r="AX171" s="7" t="s">
        <v>75</v>
      </c>
      <c r="AY171" s="108" t="s">
        <v>172</v>
      </c>
    </row>
    <row r="172" spans="2:65" s="8" customFormat="1" x14ac:dyDescent="0.2">
      <c r="B172" s="114"/>
      <c r="D172" s="103" t="s">
        <v>182</v>
      </c>
      <c r="E172" s="115" t="s">
        <v>1</v>
      </c>
      <c r="F172" s="116" t="s">
        <v>186</v>
      </c>
      <c r="H172" s="117">
        <v>1766.7</v>
      </c>
      <c r="L172" s="114"/>
      <c r="M172" s="119"/>
      <c r="T172" s="120"/>
      <c r="AT172" s="115" t="s">
        <v>182</v>
      </c>
      <c r="AU172" s="115" t="s">
        <v>85</v>
      </c>
      <c r="AV172" s="8" t="s">
        <v>178</v>
      </c>
      <c r="AW172" s="8" t="s">
        <v>32</v>
      </c>
      <c r="AX172" s="8" t="s">
        <v>83</v>
      </c>
      <c r="AY172" s="115" t="s">
        <v>172</v>
      </c>
    </row>
    <row r="173" spans="2:65" s="1" customFormat="1" ht="16.5" customHeight="1" x14ac:dyDescent="0.2">
      <c r="B173" s="21"/>
      <c r="C173" s="166" t="s">
        <v>228</v>
      </c>
      <c r="D173" s="166" t="s">
        <v>229</v>
      </c>
      <c r="E173" s="167" t="s">
        <v>230</v>
      </c>
      <c r="F173" s="168" t="s">
        <v>231</v>
      </c>
      <c r="G173" s="169" t="s">
        <v>232</v>
      </c>
      <c r="H173" s="170">
        <v>53.000999999999998</v>
      </c>
      <c r="I173" s="245">
        <v>126.1</v>
      </c>
      <c r="J173" s="171">
        <f>ROUND(I173*H173,2)</f>
        <v>6683.43</v>
      </c>
      <c r="K173" s="172"/>
      <c r="L173" s="137"/>
      <c r="M173" s="173" t="s">
        <v>1</v>
      </c>
      <c r="N173" s="139" t="s">
        <v>40</v>
      </c>
      <c r="P173" s="99">
        <f>O173*H173</f>
        <v>0</v>
      </c>
      <c r="Q173" s="99">
        <v>1E-3</v>
      </c>
      <c r="R173" s="99">
        <f>Q173*H173</f>
        <v>5.3001E-2</v>
      </c>
      <c r="S173" s="99">
        <v>0</v>
      </c>
      <c r="T173" s="100">
        <f>S173*H173</f>
        <v>0</v>
      </c>
      <c r="AR173" s="101" t="s">
        <v>228</v>
      </c>
      <c r="AT173" s="101" t="s">
        <v>229</v>
      </c>
      <c r="AU173" s="101" t="s">
        <v>85</v>
      </c>
      <c r="AY173" s="10" t="s">
        <v>172</v>
      </c>
      <c r="BE173" s="102">
        <f>IF(N173="základní",J173,0)</f>
        <v>6683.43</v>
      </c>
      <c r="BF173" s="102">
        <f>IF(N173="snížená",J173,0)</f>
        <v>0</v>
      </c>
      <c r="BG173" s="102">
        <f>IF(N173="zákl. přenesená",J173,0)</f>
        <v>0</v>
      </c>
      <c r="BH173" s="102">
        <f>IF(N173="sníž. přenesená",J173,0)</f>
        <v>0</v>
      </c>
      <c r="BI173" s="102">
        <f>IF(N173="nulová",J173,0)</f>
        <v>0</v>
      </c>
      <c r="BJ173" s="10" t="s">
        <v>83</v>
      </c>
      <c r="BK173" s="102">
        <f>ROUND(I173*H173,2)</f>
        <v>6683.43</v>
      </c>
      <c r="BL173" s="10" t="s">
        <v>178</v>
      </c>
      <c r="BM173" s="101" t="s">
        <v>233</v>
      </c>
    </row>
    <row r="174" spans="2:65" s="1" customFormat="1" x14ac:dyDescent="0.2">
      <c r="B174" s="21"/>
      <c r="D174" s="103" t="s">
        <v>180</v>
      </c>
      <c r="F174" s="104" t="s">
        <v>231</v>
      </c>
      <c r="L174" s="21"/>
      <c r="M174" s="106"/>
      <c r="T174" s="33"/>
      <c r="AT174" s="10" t="s">
        <v>180</v>
      </c>
      <c r="AU174" s="10" t="s">
        <v>85</v>
      </c>
    </row>
    <row r="175" spans="2:65" s="7" customFormat="1" x14ac:dyDescent="0.2">
      <c r="B175" s="107"/>
      <c r="D175" s="103" t="s">
        <v>182</v>
      </c>
      <c r="F175" s="109" t="s">
        <v>234</v>
      </c>
      <c r="H175" s="110">
        <v>53.000999999999998</v>
      </c>
      <c r="L175" s="107"/>
      <c r="M175" s="112"/>
      <c r="T175" s="113"/>
      <c r="AT175" s="108" t="s">
        <v>182</v>
      </c>
      <c r="AU175" s="108" t="s">
        <v>85</v>
      </c>
      <c r="AV175" s="7" t="s">
        <v>85</v>
      </c>
      <c r="AW175" s="7" t="s">
        <v>3</v>
      </c>
      <c r="AX175" s="7" t="s">
        <v>83</v>
      </c>
      <c r="AY175" s="108" t="s">
        <v>172</v>
      </c>
    </row>
    <row r="176" spans="2:65" s="1" customFormat="1" ht="24.2" customHeight="1" x14ac:dyDescent="0.2">
      <c r="B176" s="21"/>
      <c r="C176" s="152" t="s">
        <v>235</v>
      </c>
      <c r="D176" s="152" t="s">
        <v>174</v>
      </c>
      <c r="E176" s="153" t="s">
        <v>236</v>
      </c>
      <c r="F176" s="154" t="s">
        <v>237</v>
      </c>
      <c r="G176" s="155" t="s">
        <v>177</v>
      </c>
      <c r="H176" s="156">
        <v>8311.75</v>
      </c>
      <c r="I176" s="244">
        <v>24.2</v>
      </c>
      <c r="J176" s="157">
        <f>ROUND(I176*H176,2)</f>
        <v>201144.35</v>
      </c>
      <c r="K176" s="158"/>
      <c r="L176" s="21"/>
      <c r="M176" s="159" t="s">
        <v>1</v>
      </c>
      <c r="N176" s="98" t="s">
        <v>40</v>
      </c>
      <c r="P176" s="99">
        <f>O176*H176</f>
        <v>0</v>
      </c>
      <c r="Q176" s="99">
        <v>0</v>
      </c>
      <c r="R176" s="99">
        <f>Q176*H176</f>
        <v>0</v>
      </c>
      <c r="S176" s="99">
        <v>0</v>
      </c>
      <c r="T176" s="100">
        <f>S176*H176</f>
        <v>0</v>
      </c>
      <c r="AR176" s="101" t="s">
        <v>178</v>
      </c>
      <c r="AT176" s="101" t="s">
        <v>174</v>
      </c>
      <c r="AU176" s="101" t="s">
        <v>85</v>
      </c>
      <c r="AY176" s="10" t="s">
        <v>172</v>
      </c>
      <c r="BE176" s="102">
        <f>IF(N176="základní",J176,0)</f>
        <v>201144.35</v>
      </c>
      <c r="BF176" s="102">
        <f>IF(N176="snížená",J176,0)</f>
        <v>0</v>
      </c>
      <c r="BG176" s="102">
        <f>IF(N176="zákl. přenesená",J176,0)</f>
        <v>0</v>
      </c>
      <c r="BH176" s="102">
        <f>IF(N176="sníž. přenesená",J176,0)</f>
        <v>0</v>
      </c>
      <c r="BI176" s="102">
        <f>IF(N176="nulová",J176,0)</f>
        <v>0</v>
      </c>
      <c r="BJ176" s="10" t="s">
        <v>83</v>
      </c>
      <c r="BK176" s="102">
        <f>ROUND(I176*H176,2)</f>
        <v>201144.35</v>
      </c>
      <c r="BL176" s="10" t="s">
        <v>178</v>
      </c>
      <c r="BM176" s="101" t="s">
        <v>238</v>
      </c>
    </row>
    <row r="177" spans="2:65" s="1" customFormat="1" ht="19.5" x14ac:dyDescent="0.2">
      <c r="B177" s="21"/>
      <c r="D177" s="103" t="s">
        <v>180</v>
      </c>
      <c r="F177" s="104" t="s">
        <v>239</v>
      </c>
      <c r="L177" s="21"/>
      <c r="M177" s="106"/>
      <c r="T177" s="33"/>
      <c r="AT177" s="10" t="s">
        <v>180</v>
      </c>
      <c r="AU177" s="10" t="s">
        <v>85</v>
      </c>
    </row>
    <row r="178" spans="2:65" s="7" customFormat="1" x14ac:dyDescent="0.2">
      <c r="B178" s="107"/>
      <c r="D178" s="103" t="s">
        <v>182</v>
      </c>
      <c r="E178" s="108" t="s">
        <v>1</v>
      </c>
      <c r="F178" s="109" t="s">
        <v>127</v>
      </c>
      <c r="H178" s="110">
        <v>2053.5</v>
      </c>
      <c r="L178" s="107"/>
      <c r="M178" s="112"/>
      <c r="T178" s="113"/>
      <c r="AT178" s="108" t="s">
        <v>182</v>
      </c>
      <c r="AU178" s="108" t="s">
        <v>85</v>
      </c>
      <c r="AV178" s="7" t="s">
        <v>85</v>
      </c>
      <c r="AW178" s="7" t="s">
        <v>32</v>
      </c>
      <c r="AX178" s="7" t="s">
        <v>75</v>
      </c>
      <c r="AY178" s="108" t="s">
        <v>172</v>
      </c>
    </row>
    <row r="179" spans="2:65" s="7" customFormat="1" x14ac:dyDescent="0.2">
      <c r="B179" s="107"/>
      <c r="D179" s="103" t="s">
        <v>182</v>
      </c>
      <c r="E179" s="108" t="s">
        <v>1</v>
      </c>
      <c r="F179" s="109" t="s">
        <v>130</v>
      </c>
      <c r="H179" s="110">
        <v>3634.5</v>
      </c>
      <c r="L179" s="107"/>
      <c r="M179" s="112"/>
      <c r="T179" s="113"/>
      <c r="AT179" s="108" t="s">
        <v>182</v>
      </c>
      <c r="AU179" s="108" t="s">
        <v>85</v>
      </c>
      <c r="AV179" s="7" t="s">
        <v>85</v>
      </c>
      <c r="AW179" s="7" t="s">
        <v>32</v>
      </c>
      <c r="AX179" s="7" t="s">
        <v>75</v>
      </c>
      <c r="AY179" s="108" t="s">
        <v>172</v>
      </c>
    </row>
    <row r="180" spans="2:65" s="7" customFormat="1" x14ac:dyDescent="0.2">
      <c r="B180" s="107"/>
      <c r="D180" s="103" t="s">
        <v>182</v>
      </c>
      <c r="E180" s="108" t="s">
        <v>1</v>
      </c>
      <c r="F180" s="109" t="s">
        <v>133</v>
      </c>
      <c r="H180" s="110">
        <v>961.4</v>
      </c>
      <c r="L180" s="107"/>
      <c r="M180" s="112"/>
      <c r="T180" s="113"/>
      <c r="AT180" s="108" t="s">
        <v>182</v>
      </c>
      <c r="AU180" s="108" t="s">
        <v>85</v>
      </c>
      <c r="AV180" s="7" t="s">
        <v>85</v>
      </c>
      <c r="AW180" s="7" t="s">
        <v>32</v>
      </c>
      <c r="AX180" s="7" t="s">
        <v>75</v>
      </c>
      <c r="AY180" s="108" t="s">
        <v>172</v>
      </c>
    </row>
    <row r="181" spans="2:65" s="8" customFormat="1" x14ac:dyDescent="0.2">
      <c r="B181" s="114"/>
      <c r="D181" s="103" t="s">
        <v>182</v>
      </c>
      <c r="E181" s="115" t="s">
        <v>1</v>
      </c>
      <c r="F181" s="116" t="s">
        <v>186</v>
      </c>
      <c r="H181" s="117">
        <v>6649.4</v>
      </c>
      <c r="L181" s="114"/>
      <c r="M181" s="119"/>
      <c r="T181" s="120"/>
      <c r="AT181" s="115" t="s">
        <v>182</v>
      </c>
      <c r="AU181" s="115" t="s">
        <v>85</v>
      </c>
      <c r="AV181" s="8" t="s">
        <v>178</v>
      </c>
      <c r="AW181" s="8" t="s">
        <v>32</v>
      </c>
      <c r="AX181" s="8" t="s">
        <v>83</v>
      </c>
      <c r="AY181" s="115" t="s">
        <v>172</v>
      </c>
    </row>
    <row r="182" spans="2:65" s="7" customFormat="1" x14ac:dyDescent="0.2">
      <c r="B182" s="107"/>
      <c r="D182" s="103" t="s">
        <v>182</v>
      </c>
      <c r="F182" s="109" t="s">
        <v>240</v>
      </c>
      <c r="H182" s="110">
        <v>8311.75</v>
      </c>
      <c r="L182" s="107"/>
      <c r="M182" s="112"/>
      <c r="T182" s="113"/>
      <c r="AT182" s="108" t="s">
        <v>182</v>
      </c>
      <c r="AU182" s="108" t="s">
        <v>85</v>
      </c>
      <c r="AV182" s="7" t="s">
        <v>85</v>
      </c>
      <c r="AW182" s="7" t="s">
        <v>3</v>
      </c>
      <c r="AX182" s="7" t="s">
        <v>83</v>
      </c>
      <c r="AY182" s="108" t="s">
        <v>172</v>
      </c>
    </row>
    <row r="183" spans="2:65" s="1" customFormat="1" ht="16.5" customHeight="1" x14ac:dyDescent="0.2">
      <c r="B183" s="21"/>
      <c r="C183" s="152" t="s">
        <v>241</v>
      </c>
      <c r="D183" s="152" t="s">
        <v>174</v>
      </c>
      <c r="E183" s="153" t="s">
        <v>242</v>
      </c>
      <c r="F183" s="154" t="s">
        <v>243</v>
      </c>
      <c r="G183" s="155" t="s">
        <v>177</v>
      </c>
      <c r="H183" s="156">
        <v>1766.7</v>
      </c>
      <c r="I183" s="244">
        <v>28.66</v>
      </c>
      <c r="J183" s="157">
        <f>ROUND(I183*H183,2)</f>
        <v>50633.62</v>
      </c>
      <c r="K183" s="158"/>
      <c r="L183" s="21"/>
      <c r="M183" s="159" t="s">
        <v>1</v>
      </c>
      <c r="N183" s="98" t="s">
        <v>40</v>
      </c>
      <c r="P183" s="99">
        <f>O183*H183</f>
        <v>0</v>
      </c>
      <c r="Q183" s="99">
        <v>0</v>
      </c>
      <c r="R183" s="99">
        <f>Q183*H183</f>
        <v>0</v>
      </c>
      <c r="S183" s="99">
        <v>0</v>
      </c>
      <c r="T183" s="100">
        <f>S183*H183</f>
        <v>0</v>
      </c>
      <c r="AR183" s="101" t="s">
        <v>178</v>
      </c>
      <c r="AT183" s="101" t="s">
        <v>174</v>
      </c>
      <c r="AU183" s="101" t="s">
        <v>85</v>
      </c>
      <c r="AY183" s="10" t="s">
        <v>172</v>
      </c>
      <c r="BE183" s="102">
        <f>IF(N183="základní",J183,0)</f>
        <v>50633.62</v>
      </c>
      <c r="BF183" s="102">
        <f>IF(N183="snížená",J183,0)</f>
        <v>0</v>
      </c>
      <c r="BG183" s="102">
        <f>IF(N183="zákl. přenesená",J183,0)</f>
        <v>0</v>
      </c>
      <c r="BH183" s="102">
        <f>IF(N183="sníž. přenesená",J183,0)</f>
        <v>0</v>
      </c>
      <c r="BI183" s="102">
        <f>IF(N183="nulová",J183,0)</f>
        <v>0</v>
      </c>
      <c r="BJ183" s="10" t="s">
        <v>83</v>
      </c>
      <c r="BK183" s="102">
        <f>ROUND(I183*H183,2)</f>
        <v>50633.62</v>
      </c>
      <c r="BL183" s="10" t="s">
        <v>178</v>
      </c>
      <c r="BM183" s="101" t="s">
        <v>244</v>
      </c>
    </row>
    <row r="184" spans="2:65" s="1" customFormat="1" ht="29.25" x14ac:dyDescent="0.2">
      <c r="B184" s="21"/>
      <c r="D184" s="103" t="s">
        <v>180</v>
      </c>
      <c r="F184" s="104" t="s">
        <v>245</v>
      </c>
      <c r="L184" s="21"/>
      <c r="M184" s="106"/>
      <c r="T184" s="33"/>
      <c r="AT184" s="10" t="s">
        <v>180</v>
      </c>
      <c r="AU184" s="10" t="s">
        <v>85</v>
      </c>
    </row>
    <row r="185" spans="2:65" s="7" customFormat="1" x14ac:dyDescent="0.2">
      <c r="B185" s="107"/>
      <c r="D185" s="103" t="s">
        <v>182</v>
      </c>
      <c r="E185" s="108" t="s">
        <v>1</v>
      </c>
      <c r="F185" s="109" t="s">
        <v>225</v>
      </c>
      <c r="H185" s="110">
        <v>709.4</v>
      </c>
      <c r="L185" s="107"/>
      <c r="M185" s="112"/>
      <c r="T185" s="113"/>
      <c r="AT185" s="108" t="s">
        <v>182</v>
      </c>
      <c r="AU185" s="108" t="s">
        <v>85</v>
      </c>
      <c r="AV185" s="7" t="s">
        <v>85</v>
      </c>
      <c r="AW185" s="7" t="s">
        <v>32</v>
      </c>
      <c r="AX185" s="7" t="s">
        <v>75</v>
      </c>
      <c r="AY185" s="108" t="s">
        <v>172</v>
      </c>
    </row>
    <row r="186" spans="2:65" s="7" customFormat="1" x14ac:dyDescent="0.2">
      <c r="B186" s="107"/>
      <c r="D186" s="103" t="s">
        <v>182</v>
      </c>
      <c r="E186" s="108" t="s">
        <v>1</v>
      </c>
      <c r="F186" s="109" t="s">
        <v>226</v>
      </c>
      <c r="H186" s="110">
        <v>630.4</v>
      </c>
      <c r="L186" s="107"/>
      <c r="M186" s="112"/>
      <c r="T186" s="113"/>
      <c r="AT186" s="108" t="s">
        <v>182</v>
      </c>
      <c r="AU186" s="108" t="s">
        <v>85</v>
      </c>
      <c r="AV186" s="7" t="s">
        <v>85</v>
      </c>
      <c r="AW186" s="7" t="s">
        <v>32</v>
      </c>
      <c r="AX186" s="7" t="s">
        <v>75</v>
      </c>
      <c r="AY186" s="108" t="s">
        <v>172</v>
      </c>
    </row>
    <row r="187" spans="2:65" s="7" customFormat="1" x14ac:dyDescent="0.2">
      <c r="B187" s="107"/>
      <c r="D187" s="103" t="s">
        <v>182</v>
      </c>
      <c r="E187" s="108" t="s">
        <v>1</v>
      </c>
      <c r="F187" s="109" t="s">
        <v>227</v>
      </c>
      <c r="H187" s="110">
        <v>426.9</v>
      </c>
      <c r="L187" s="107"/>
      <c r="M187" s="112"/>
      <c r="T187" s="113"/>
      <c r="AT187" s="108" t="s">
        <v>182</v>
      </c>
      <c r="AU187" s="108" t="s">
        <v>85</v>
      </c>
      <c r="AV187" s="7" t="s">
        <v>85</v>
      </c>
      <c r="AW187" s="7" t="s">
        <v>32</v>
      </c>
      <c r="AX187" s="7" t="s">
        <v>75</v>
      </c>
      <c r="AY187" s="108" t="s">
        <v>172</v>
      </c>
    </row>
    <row r="188" spans="2:65" s="8" customFormat="1" x14ac:dyDescent="0.2">
      <c r="B188" s="114"/>
      <c r="D188" s="103" t="s">
        <v>182</v>
      </c>
      <c r="E188" s="115" t="s">
        <v>125</v>
      </c>
      <c r="F188" s="116" t="s">
        <v>186</v>
      </c>
      <c r="H188" s="117">
        <v>1766.7</v>
      </c>
      <c r="L188" s="114"/>
      <c r="M188" s="119"/>
      <c r="T188" s="120"/>
      <c r="AT188" s="115" t="s">
        <v>182</v>
      </c>
      <c r="AU188" s="115" t="s">
        <v>85</v>
      </c>
      <c r="AV188" s="8" t="s">
        <v>178</v>
      </c>
      <c r="AW188" s="8" t="s">
        <v>32</v>
      </c>
      <c r="AX188" s="8" t="s">
        <v>83</v>
      </c>
      <c r="AY188" s="115" t="s">
        <v>172</v>
      </c>
    </row>
    <row r="189" spans="2:65" s="6" customFormat="1" ht="22.9" customHeight="1" x14ac:dyDescent="0.2">
      <c r="B189" s="76"/>
      <c r="D189" s="77" t="s">
        <v>74</v>
      </c>
      <c r="E189" s="86" t="s">
        <v>85</v>
      </c>
      <c r="F189" s="86" t="s">
        <v>246</v>
      </c>
      <c r="J189" s="87">
        <f>BK189</f>
        <v>2497175.09</v>
      </c>
      <c r="L189" s="76"/>
      <c r="M189" s="81"/>
      <c r="P189" s="82">
        <f>SUM(P190:P234)</f>
        <v>0</v>
      </c>
      <c r="R189" s="82">
        <f>SUM(R190:R234)</f>
        <v>2397.1233794200002</v>
      </c>
      <c r="T189" s="83">
        <f>SUM(T190:T234)</f>
        <v>0</v>
      </c>
      <c r="AR189" s="77" t="s">
        <v>83</v>
      </c>
      <c r="AT189" s="84" t="s">
        <v>74</v>
      </c>
      <c r="AU189" s="84" t="s">
        <v>83</v>
      </c>
      <c r="AY189" s="77" t="s">
        <v>172</v>
      </c>
      <c r="BK189" s="85">
        <f>SUM(BK190:BK234)</f>
        <v>2497175.09</v>
      </c>
    </row>
    <row r="190" spans="2:65" s="1" customFormat="1" ht="33" customHeight="1" x14ac:dyDescent="0.2">
      <c r="B190" s="21"/>
      <c r="C190" s="152" t="s">
        <v>247</v>
      </c>
      <c r="D190" s="152" t="s">
        <v>174</v>
      </c>
      <c r="E190" s="153" t="s">
        <v>248</v>
      </c>
      <c r="F190" s="154" t="s">
        <v>249</v>
      </c>
      <c r="G190" s="155" t="s">
        <v>189</v>
      </c>
      <c r="H190" s="156">
        <v>231.85499999999999</v>
      </c>
      <c r="I190" s="244">
        <v>1140.72</v>
      </c>
      <c r="J190" s="157">
        <f>ROUND(I190*H190,2)</f>
        <v>264481.64</v>
      </c>
      <c r="K190" s="158"/>
      <c r="L190" s="21"/>
      <c r="M190" s="159" t="s">
        <v>1</v>
      </c>
      <c r="N190" s="98" t="s">
        <v>40</v>
      </c>
      <c r="P190" s="99">
        <f>O190*H190</f>
        <v>0</v>
      </c>
      <c r="Q190" s="99">
        <v>1.63</v>
      </c>
      <c r="R190" s="99">
        <f>Q190*H190</f>
        <v>377.92364999999995</v>
      </c>
      <c r="S190" s="99">
        <v>0</v>
      </c>
      <c r="T190" s="100">
        <f>S190*H190</f>
        <v>0</v>
      </c>
      <c r="AR190" s="101" t="s">
        <v>178</v>
      </c>
      <c r="AT190" s="101" t="s">
        <v>174</v>
      </c>
      <c r="AU190" s="101" t="s">
        <v>85</v>
      </c>
      <c r="AY190" s="10" t="s">
        <v>172</v>
      </c>
      <c r="BE190" s="102">
        <f>IF(N190="základní",J190,0)</f>
        <v>264481.64</v>
      </c>
      <c r="BF190" s="102">
        <f>IF(N190="snížená",J190,0)</f>
        <v>0</v>
      </c>
      <c r="BG190" s="102">
        <f>IF(N190="zákl. přenesená",J190,0)</f>
        <v>0</v>
      </c>
      <c r="BH190" s="102">
        <f>IF(N190="sníž. přenesená",J190,0)</f>
        <v>0</v>
      </c>
      <c r="BI190" s="102">
        <f>IF(N190="nulová",J190,0)</f>
        <v>0</v>
      </c>
      <c r="BJ190" s="10" t="s">
        <v>83</v>
      </c>
      <c r="BK190" s="102">
        <f>ROUND(I190*H190,2)</f>
        <v>264481.64</v>
      </c>
      <c r="BL190" s="10" t="s">
        <v>178</v>
      </c>
      <c r="BM190" s="101" t="s">
        <v>250</v>
      </c>
    </row>
    <row r="191" spans="2:65" s="1" customFormat="1" ht="29.25" x14ac:dyDescent="0.2">
      <c r="B191" s="21"/>
      <c r="D191" s="103" t="s">
        <v>180</v>
      </c>
      <c r="F191" s="104" t="s">
        <v>251</v>
      </c>
      <c r="L191" s="21"/>
      <c r="M191" s="106"/>
      <c r="T191" s="33"/>
      <c r="AT191" s="10" t="s">
        <v>180</v>
      </c>
      <c r="AU191" s="10" t="s">
        <v>85</v>
      </c>
    </row>
    <row r="192" spans="2:65" s="7" customFormat="1" x14ac:dyDescent="0.2">
      <c r="B192" s="107"/>
      <c r="D192" s="103" t="s">
        <v>182</v>
      </c>
      <c r="E192" s="108" t="s">
        <v>1</v>
      </c>
      <c r="F192" s="109" t="s">
        <v>252</v>
      </c>
      <c r="H192" s="110">
        <v>68.16</v>
      </c>
      <c r="L192" s="107"/>
      <c r="M192" s="112"/>
      <c r="T192" s="113"/>
      <c r="AT192" s="108" t="s">
        <v>182</v>
      </c>
      <c r="AU192" s="108" t="s">
        <v>85</v>
      </c>
      <c r="AV192" s="7" t="s">
        <v>85</v>
      </c>
      <c r="AW192" s="7" t="s">
        <v>32</v>
      </c>
      <c r="AX192" s="7" t="s">
        <v>75</v>
      </c>
      <c r="AY192" s="108" t="s">
        <v>172</v>
      </c>
    </row>
    <row r="193" spans="2:65" s="7" customFormat="1" x14ac:dyDescent="0.2">
      <c r="B193" s="107"/>
      <c r="D193" s="103" t="s">
        <v>182</v>
      </c>
      <c r="E193" s="108" t="s">
        <v>1</v>
      </c>
      <c r="F193" s="109" t="s">
        <v>253</v>
      </c>
      <c r="H193" s="110">
        <v>163.69499999999999</v>
      </c>
      <c r="L193" s="107"/>
      <c r="M193" s="112"/>
      <c r="T193" s="113"/>
      <c r="AT193" s="108" t="s">
        <v>182</v>
      </c>
      <c r="AU193" s="108" t="s">
        <v>85</v>
      </c>
      <c r="AV193" s="7" t="s">
        <v>85</v>
      </c>
      <c r="AW193" s="7" t="s">
        <v>32</v>
      </c>
      <c r="AX193" s="7" t="s">
        <v>75</v>
      </c>
      <c r="AY193" s="108" t="s">
        <v>172</v>
      </c>
    </row>
    <row r="194" spans="2:65" s="8" customFormat="1" x14ac:dyDescent="0.2">
      <c r="B194" s="114"/>
      <c r="D194" s="103" t="s">
        <v>182</v>
      </c>
      <c r="E194" s="115" t="s">
        <v>1</v>
      </c>
      <c r="F194" s="116" t="s">
        <v>186</v>
      </c>
      <c r="H194" s="117">
        <v>231.85499999999999</v>
      </c>
      <c r="L194" s="114"/>
      <c r="M194" s="119"/>
      <c r="T194" s="120"/>
      <c r="AT194" s="115" t="s">
        <v>182</v>
      </c>
      <c r="AU194" s="115" t="s">
        <v>85</v>
      </c>
      <c r="AV194" s="8" t="s">
        <v>178</v>
      </c>
      <c r="AW194" s="8" t="s">
        <v>32</v>
      </c>
      <c r="AX194" s="8" t="s">
        <v>83</v>
      </c>
      <c r="AY194" s="115" t="s">
        <v>172</v>
      </c>
    </row>
    <row r="195" spans="2:65" s="1" customFormat="1" ht="33" customHeight="1" x14ac:dyDescent="0.2">
      <c r="B195" s="21"/>
      <c r="C195" s="152" t="s">
        <v>254</v>
      </c>
      <c r="D195" s="152" t="s">
        <v>174</v>
      </c>
      <c r="E195" s="153" t="s">
        <v>255</v>
      </c>
      <c r="F195" s="154" t="s">
        <v>256</v>
      </c>
      <c r="G195" s="155" t="s">
        <v>177</v>
      </c>
      <c r="H195" s="156">
        <v>3102.2820000000002</v>
      </c>
      <c r="I195" s="244">
        <v>88.24</v>
      </c>
      <c r="J195" s="157">
        <f>ROUND(I195*H195,2)</f>
        <v>273745.36</v>
      </c>
      <c r="K195" s="158"/>
      <c r="L195" s="21"/>
      <c r="M195" s="159" t="s">
        <v>1</v>
      </c>
      <c r="N195" s="98" t="s">
        <v>40</v>
      </c>
      <c r="P195" s="99">
        <f>O195*H195</f>
        <v>0</v>
      </c>
      <c r="Q195" s="99">
        <v>3.1E-4</v>
      </c>
      <c r="R195" s="99">
        <f>Q195*H195</f>
        <v>0.96170742000000009</v>
      </c>
      <c r="S195" s="99">
        <v>0</v>
      </c>
      <c r="T195" s="100">
        <f>S195*H195</f>
        <v>0</v>
      </c>
      <c r="AR195" s="101" t="s">
        <v>178</v>
      </c>
      <c r="AT195" s="101" t="s">
        <v>174</v>
      </c>
      <c r="AU195" s="101" t="s">
        <v>85</v>
      </c>
      <c r="AY195" s="10" t="s">
        <v>172</v>
      </c>
      <c r="BE195" s="102">
        <f>IF(N195="základní",J195,0)</f>
        <v>273745.36</v>
      </c>
      <c r="BF195" s="102">
        <f>IF(N195="snížená",J195,0)</f>
        <v>0</v>
      </c>
      <c r="BG195" s="102">
        <f>IF(N195="zákl. přenesená",J195,0)</f>
        <v>0</v>
      </c>
      <c r="BH195" s="102">
        <f>IF(N195="sníž. přenesená",J195,0)</f>
        <v>0</v>
      </c>
      <c r="BI195" s="102">
        <f>IF(N195="nulová",J195,0)</f>
        <v>0</v>
      </c>
      <c r="BJ195" s="10" t="s">
        <v>83</v>
      </c>
      <c r="BK195" s="102">
        <f>ROUND(I195*H195,2)</f>
        <v>273745.36</v>
      </c>
      <c r="BL195" s="10" t="s">
        <v>178</v>
      </c>
      <c r="BM195" s="101" t="s">
        <v>257</v>
      </c>
    </row>
    <row r="196" spans="2:65" s="1" customFormat="1" ht="29.25" x14ac:dyDescent="0.2">
      <c r="B196" s="21"/>
      <c r="D196" s="103" t="s">
        <v>180</v>
      </c>
      <c r="F196" s="104" t="s">
        <v>258</v>
      </c>
      <c r="L196" s="21"/>
      <c r="M196" s="106"/>
      <c r="T196" s="33"/>
      <c r="AT196" s="10" t="s">
        <v>180</v>
      </c>
      <c r="AU196" s="10" t="s">
        <v>85</v>
      </c>
    </row>
    <row r="197" spans="2:65" s="7" customFormat="1" x14ac:dyDescent="0.2">
      <c r="B197" s="107"/>
      <c r="D197" s="103" t="s">
        <v>182</v>
      </c>
      <c r="E197" s="108" t="s">
        <v>1</v>
      </c>
      <c r="F197" s="109" t="s">
        <v>259</v>
      </c>
      <c r="H197" s="110">
        <v>912</v>
      </c>
      <c r="L197" s="107"/>
      <c r="M197" s="112"/>
      <c r="T197" s="113"/>
      <c r="AT197" s="108" t="s">
        <v>182</v>
      </c>
      <c r="AU197" s="108" t="s">
        <v>85</v>
      </c>
      <c r="AV197" s="7" t="s">
        <v>85</v>
      </c>
      <c r="AW197" s="7" t="s">
        <v>32</v>
      </c>
      <c r="AX197" s="7" t="s">
        <v>75</v>
      </c>
      <c r="AY197" s="108" t="s">
        <v>172</v>
      </c>
    </row>
    <row r="198" spans="2:65" s="7" customFormat="1" x14ac:dyDescent="0.2">
      <c r="B198" s="107"/>
      <c r="D198" s="103" t="s">
        <v>182</v>
      </c>
      <c r="E198" s="108" t="s">
        <v>1</v>
      </c>
      <c r="F198" s="109" t="s">
        <v>260</v>
      </c>
      <c r="H198" s="110">
        <v>2190.2820000000002</v>
      </c>
      <c r="L198" s="107"/>
      <c r="M198" s="112"/>
      <c r="T198" s="113"/>
      <c r="AT198" s="108" t="s">
        <v>182</v>
      </c>
      <c r="AU198" s="108" t="s">
        <v>85</v>
      </c>
      <c r="AV198" s="7" t="s">
        <v>85</v>
      </c>
      <c r="AW198" s="7" t="s">
        <v>32</v>
      </c>
      <c r="AX198" s="7" t="s">
        <v>75</v>
      </c>
      <c r="AY198" s="108" t="s">
        <v>172</v>
      </c>
    </row>
    <row r="199" spans="2:65" s="8" customFormat="1" x14ac:dyDescent="0.2">
      <c r="B199" s="114"/>
      <c r="D199" s="103" t="s">
        <v>182</v>
      </c>
      <c r="E199" s="115" t="s">
        <v>1</v>
      </c>
      <c r="F199" s="116" t="s">
        <v>186</v>
      </c>
      <c r="H199" s="117">
        <v>3102.2820000000002</v>
      </c>
      <c r="L199" s="114"/>
      <c r="M199" s="119"/>
      <c r="T199" s="120"/>
      <c r="AT199" s="115" t="s">
        <v>182</v>
      </c>
      <c r="AU199" s="115" t="s">
        <v>85</v>
      </c>
      <c r="AV199" s="8" t="s">
        <v>178</v>
      </c>
      <c r="AW199" s="8" t="s">
        <v>32</v>
      </c>
      <c r="AX199" s="8" t="s">
        <v>83</v>
      </c>
      <c r="AY199" s="115" t="s">
        <v>172</v>
      </c>
    </row>
    <row r="200" spans="2:65" s="1" customFormat="1" ht="24.2" customHeight="1" x14ac:dyDescent="0.2">
      <c r="B200" s="21"/>
      <c r="C200" s="166" t="s">
        <v>261</v>
      </c>
      <c r="D200" s="166" t="s">
        <v>229</v>
      </c>
      <c r="E200" s="167" t="s">
        <v>262</v>
      </c>
      <c r="F200" s="168" t="s">
        <v>263</v>
      </c>
      <c r="G200" s="169" t="s">
        <v>177</v>
      </c>
      <c r="H200" s="170">
        <v>3674.6529999999998</v>
      </c>
      <c r="I200" s="245">
        <v>15.6</v>
      </c>
      <c r="J200" s="171">
        <f>ROUND(I200*H200,2)</f>
        <v>57324.59</v>
      </c>
      <c r="K200" s="172"/>
      <c r="L200" s="137"/>
      <c r="M200" s="173" t="s">
        <v>1</v>
      </c>
      <c r="N200" s="139" t="s">
        <v>40</v>
      </c>
      <c r="P200" s="99">
        <f>O200*H200</f>
        <v>0</v>
      </c>
      <c r="Q200" s="99">
        <v>2.9999999999999997E-4</v>
      </c>
      <c r="R200" s="99">
        <f>Q200*H200</f>
        <v>1.1023958999999999</v>
      </c>
      <c r="S200" s="99">
        <v>0</v>
      </c>
      <c r="T200" s="100">
        <f>S200*H200</f>
        <v>0</v>
      </c>
      <c r="AR200" s="101" t="s">
        <v>228</v>
      </c>
      <c r="AT200" s="101" t="s">
        <v>229</v>
      </c>
      <c r="AU200" s="101" t="s">
        <v>85</v>
      </c>
      <c r="AY200" s="10" t="s">
        <v>172</v>
      </c>
      <c r="BE200" s="102">
        <f>IF(N200="základní",J200,0)</f>
        <v>57324.59</v>
      </c>
      <c r="BF200" s="102">
        <f>IF(N200="snížená",J200,0)</f>
        <v>0</v>
      </c>
      <c r="BG200" s="102">
        <f>IF(N200="zákl. přenesená",J200,0)</f>
        <v>0</v>
      </c>
      <c r="BH200" s="102">
        <f>IF(N200="sníž. přenesená",J200,0)</f>
        <v>0</v>
      </c>
      <c r="BI200" s="102">
        <f>IF(N200="nulová",J200,0)</f>
        <v>0</v>
      </c>
      <c r="BJ200" s="10" t="s">
        <v>83</v>
      </c>
      <c r="BK200" s="102">
        <f>ROUND(I200*H200,2)</f>
        <v>57324.59</v>
      </c>
      <c r="BL200" s="10" t="s">
        <v>178</v>
      </c>
      <c r="BM200" s="101" t="s">
        <v>264</v>
      </c>
    </row>
    <row r="201" spans="2:65" s="1" customFormat="1" ht="19.5" x14ac:dyDescent="0.2">
      <c r="B201" s="21"/>
      <c r="D201" s="103" t="s">
        <v>180</v>
      </c>
      <c r="F201" s="104" t="s">
        <v>263</v>
      </c>
      <c r="L201" s="21"/>
      <c r="M201" s="106"/>
      <c r="T201" s="33"/>
      <c r="AT201" s="10" t="s">
        <v>180</v>
      </c>
      <c r="AU201" s="10" t="s">
        <v>85</v>
      </c>
    </row>
    <row r="202" spans="2:65" s="7" customFormat="1" x14ac:dyDescent="0.2">
      <c r="B202" s="107"/>
      <c r="D202" s="103" t="s">
        <v>182</v>
      </c>
      <c r="F202" s="109" t="s">
        <v>265</v>
      </c>
      <c r="H202" s="110">
        <v>3674.6529999999998</v>
      </c>
      <c r="L202" s="107"/>
      <c r="M202" s="112"/>
      <c r="T202" s="113"/>
      <c r="AT202" s="108" t="s">
        <v>182</v>
      </c>
      <c r="AU202" s="108" t="s">
        <v>85</v>
      </c>
      <c r="AV202" s="7" t="s">
        <v>85</v>
      </c>
      <c r="AW202" s="7" t="s">
        <v>3</v>
      </c>
      <c r="AX202" s="7" t="s">
        <v>83</v>
      </c>
      <c r="AY202" s="108" t="s">
        <v>172</v>
      </c>
    </row>
    <row r="203" spans="2:65" s="1" customFormat="1" ht="37.9" customHeight="1" x14ac:dyDescent="0.2">
      <c r="B203" s="21"/>
      <c r="C203" s="152" t="s">
        <v>266</v>
      </c>
      <c r="D203" s="152" t="s">
        <v>174</v>
      </c>
      <c r="E203" s="153" t="s">
        <v>267</v>
      </c>
      <c r="F203" s="154" t="s">
        <v>268</v>
      </c>
      <c r="G203" s="155" t="s">
        <v>269</v>
      </c>
      <c r="H203" s="156">
        <v>1632.78</v>
      </c>
      <c r="I203" s="244">
        <v>351</v>
      </c>
      <c r="J203" s="157">
        <f>ROUND(I203*H203,2)</f>
        <v>573105.78</v>
      </c>
      <c r="K203" s="158"/>
      <c r="L203" s="21"/>
      <c r="M203" s="159" t="s">
        <v>1</v>
      </c>
      <c r="N203" s="98" t="s">
        <v>40</v>
      </c>
      <c r="P203" s="99">
        <f>O203*H203</f>
        <v>0</v>
      </c>
      <c r="Q203" s="99">
        <v>0.20469000000000001</v>
      </c>
      <c r="R203" s="99">
        <f>Q203*H203</f>
        <v>334.21373820000002</v>
      </c>
      <c r="S203" s="99">
        <v>0</v>
      </c>
      <c r="T203" s="100">
        <f>S203*H203</f>
        <v>0</v>
      </c>
      <c r="AR203" s="101" t="s">
        <v>178</v>
      </c>
      <c r="AT203" s="101" t="s">
        <v>174</v>
      </c>
      <c r="AU203" s="101" t="s">
        <v>85</v>
      </c>
      <c r="AY203" s="10" t="s">
        <v>172</v>
      </c>
      <c r="BE203" s="102">
        <f>IF(N203="základní",J203,0)</f>
        <v>573105.78</v>
      </c>
      <c r="BF203" s="102">
        <f>IF(N203="snížená",J203,0)</f>
        <v>0</v>
      </c>
      <c r="BG203" s="102">
        <f>IF(N203="zákl. přenesená",J203,0)</f>
        <v>0</v>
      </c>
      <c r="BH203" s="102">
        <f>IF(N203="sníž. přenesená",J203,0)</f>
        <v>0</v>
      </c>
      <c r="BI203" s="102">
        <f>IF(N203="nulová",J203,0)</f>
        <v>0</v>
      </c>
      <c r="BJ203" s="10" t="s">
        <v>83</v>
      </c>
      <c r="BK203" s="102">
        <f>ROUND(I203*H203,2)</f>
        <v>573105.78</v>
      </c>
      <c r="BL203" s="10" t="s">
        <v>178</v>
      </c>
      <c r="BM203" s="101" t="s">
        <v>270</v>
      </c>
    </row>
    <row r="204" spans="2:65" s="1" customFormat="1" ht="39" x14ac:dyDescent="0.2">
      <c r="B204" s="21"/>
      <c r="D204" s="103" t="s">
        <v>180</v>
      </c>
      <c r="F204" s="104" t="s">
        <v>271</v>
      </c>
      <c r="L204" s="21"/>
      <c r="M204" s="106"/>
      <c r="T204" s="33"/>
      <c r="AT204" s="10" t="s">
        <v>180</v>
      </c>
      <c r="AU204" s="10" t="s">
        <v>85</v>
      </c>
    </row>
    <row r="205" spans="2:65" s="7" customFormat="1" x14ac:dyDescent="0.2">
      <c r="B205" s="107"/>
      <c r="D205" s="103" t="s">
        <v>182</v>
      </c>
      <c r="E205" s="108" t="s">
        <v>1</v>
      </c>
      <c r="F205" s="109" t="s">
        <v>272</v>
      </c>
      <c r="H205" s="110">
        <v>480</v>
      </c>
      <c r="L205" s="107"/>
      <c r="M205" s="112"/>
      <c r="T205" s="113"/>
      <c r="AT205" s="108" t="s">
        <v>182</v>
      </c>
      <c r="AU205" s="108" t="s">
        <v>85</v>
      </c>
      <c r="AV205" s="7" t="s">
        <v>85</v>
      </c>
      <c r="AW205" s="7" t="s">
        <v>32</v>
      </c>
      <c r="AX205" s="7" t="s">
        <v>75</v>
      </c>
      <c r="AY205" s="108" t="s">
        <v>172</v>
      </c>
    </row>
    <row r="206" spans="2:65" s="7" customFormat="1" x14ac:dyDescent="0.2">
      <c r="B206" s="107"/>
      <c r="D206" s="103" t="s">
        <v>182</v>
      </c>
      <c r="E206" s="108" t="s">
        <v>1</v>
      </c>
      <c r="F206" s="109" t="s">
        <v>273</v>
      </c>
      <c r="H206" s="110">
        <v>1152.78</v>
      </c>
      <c r="L206" s="107"/>
      <c r="M206" s="112"/>
      <c r="T206" s="113"/>
      <c r="AT206" s="108" t="s">
        <v>182</v>
      </c>
      <c r="AU206" s="108" t="s">
        <v>85</v>
      </c>
      <c r="AV206" s="7" t="s">
        <v>85</v>
      </c>
      <c r="AW206" s="7" t="s">
        <v>32</v>
      </c>
      <c r="AX206" s="7" t="s">
        <v>75</v>
      </c>
      <c r="AY206" s="108" t="s">
        <v>172</v>
      </c>
    </row>
    <row r="207" spans="2:65" s="8" customFormat="1" x14ac:dyDescent="0.2">
      <c r="B207" s="114"/>
      <c r="D207" s="103" t="s">
        <v>182</v>
      </c>
      <c r="E207" s="115" t="s">
        <v>1</v>
      </c>
      <c r="F207" s="116" t="s">
        <v>186</v>
      </c>
      <c r="H207" s="117">
        <v>1632.78</v>
      </c>
      <c r="L207" s="114"/>
      <c r="M207" s="119"/>
      <c r="T207" s="120"/>
      <c r="AT207" s="115" t="s">
        <v>182</v>
      </c>
      <c r="AU207" s="115" t="s">
        <v>85</v>
      </c>
      <c r="AV207" s="8" t="s">
        <v>178</v>
      </c>
      <c r="AW207" s="8" t="s">
        <v>32</v>
      </c>
      <c r="AX207" s="8" t="s">
        <v>83</v>
      </c>
      <c r="AY207" s="115" t="s">
        <v>172</v>
      </c>
    </row>
    <row r="208" spans="2:65" s="1" customFormat="1" ht="24.2" customHeight="1" x14ac:dyDescent="0.2">
      <c r="B208" s="21"/>
      <c r="C208" s="152" t="s">
        <v>8</v>
      </c>
      <c r="D208" s="152" t="s">
        <v>174</v>
      </c>
      <c r="E208" s="153" t="s">
        <v>274</v>
      </c>
      <c r="F208" s="154" t="s">
        <v>275</v>
      </c>
      <c r="G208" s="155" t="s">
        <v>177</v>
      </c>
      <c r="H208" s="156">
        <v>2964.75</v>
      </c>
      <c r="I208" s="244">
        <v>36.57</v>
      </c>
      <c r="J208" s="157">
        <f>ROUND(I208*H208,2)</f>
        <v>108420.91</v>
      </c>
      <c r="K208" s="158"/>
      <c r="L208" s="21"/>
      <c r="M208" s="159" t="s">
        <v>1</v>
      </c>
      <c r="N208" s="98" t="s">
        <v>40</v>
      </c>
      <c r="P208" s="99">
        <f>O208*H208</f>
        <v>0</v>
      </c>
      <c r="Q208" s="99">
        <v>4.4000000000000002E-4</v>
      </c>
      <c r="R208" s="99">
        <f>Q208*H208</f>
        <v>1.3044900000000001</v>
      </c>
      <c r="S208" s="99">
        <v>0</v>
      </c>
      <c r="T208" s="100">
        <f>S208*H208</f>
        <v>0</v>
      </c>
      <c r="AR208" s="101" t="s">
        <v>178</v>
      </c>
      <c r="AT208" s="101" t="s">
        <v>174</v>
      </c>
      <c r="AU208" s="101" t="s">
        <v>85</v>
      </c>
      <c r="AY208" s="10" t="s">
        <v>172</v>
      </c>
      <c r="BE208" s="102">
        <f>IF(N208="základní",J208,0)</f>
        <v>108420.91</v>
      </c>
      <c r="BF208" s="102">
        <f>IF(N208="snížená",J208,0)</f>
        <v>0</v>
      </c>
      <c r="BG208" s="102">
        <f>IF(N208="zákl. přenesená",J208,0)</f>
        <v>0</v>
      </c>
      <c r="BH208" s="102">
        <f>IF(N208="sníž. přenesená",J208,0)</f>
        <v>0</v>
      </c>
      <c r="BI208" s="102">
        <f>IF(N208="nulová",J208,0)</f>
        <v>0</v>
      </c>
      <c r="BJ208" s="10" t="s">
        <v>83</v>
      </c>
      <c r="BK208" s="102">
        <f>ROUND(I208*H208,2)</f>
        <v>108420.91</v>
      </c>
      <c r="BL208" s="10" t="s">
        <v>178</v>
      </c>
      <c r="BM208" s="101" t="s">
        <v>276</v>
      </c>
    </row>
    <row r="209" spans="2:65" s="1" customFormat="1" ht="19.5" x14ac:dyDescent="0.2">
      <c r="B209" s="21"/>
      <c r="D209" s="103" t="s">
        <v>180</v>
      </c>
      <c r="F209" s="104" t="s">
        <v>277</v>
      </c>
      <c r="L209" s="21"/>
      <c r="M209" s="106"/>
      <c r="T209" s="33"/>
      <c r="AT209" s="10" t="s">
        <v>180</v>
      </c>
      <c r="AU209" s="10" t="s">
        <v>85</v>
      </c>
    </row>
    <row r="210" spans="2:65" s="7" customFormat="1" x14ac:dyDescent="0.2">
      <c r="B210" s="107"/>
      <c r="D210" s="103" t="s">
        <v>182</v>
      </c>
      <c r="E210" s="108" t="s">
        <v>1</v>
      </c>
      <c r="F210" s="109" t="s">
        <v>278</v>
      </c>
      <c r="H210" s="110">
        <v>1215.625</v>
      </c>
      <c r="L210" s="107"/>
      <c r="M210" s="112"/>
      <c r="T210" s="113"/>
      <c r="AT210" s="108" t="s">
        <v>182</v>
      </c>
      <c r="AU210" s="108" t="s">
        <v>85</v>
      </c>
      <c r="AV210" s="7" t="s">
        <v>85</v>
      </c>
      <c r="AW210" s="7" t="s">
        <v>32</v>
      </c>
      <c r="AX210" s="7" t="s">
        <v>75</v>
      </c>
      <c r="AY210" s="108" t="s">
        <v>172</v>
      </c>
    </row>
    <row r="211" spans="2:65" s="7" customFormat="1" x14ac:dyDescent="0.2">
      <c r="B211" s="107"/>
      <c r="D211" s="103" t="s">
        <v>182</v>
      </c>
      <c r="E211" s="108" t="s">
        <v>1</v>
      </c>
      <c r="F211" s="109" t="s">
        <v>279</v>
      </c>
      <c r="H211" s="110">
        <v>547.375</v>
      </c>
      <c r="L211" s="107"/>
      <c r="M211" s="112"/>
      <c r="T211" s="113"/>
      <c r="AT211" s="108" t="s">
        <v>182</v>
      </c>
      <c r="AU211" s="108" t="s">
        <v>85</v>
      </c>
      <c r="AV211" s="7" t="s">
        <v>85</v>
      </c>
      <c r="AW211" s="7" t="s">
        <v>32</v>
      </c>
      <c r="AX211" s="7" t="s">
        <v>75</v>
      </c>
      <c r="AY211" s="108" t="s">
        <v>172</v>
      </c>
    </row>
    <row r="212" spans="2:65" s="7" customFormat="1" x14ac:dyDescent="0.2">
      <c r="B212" s="107"/>
      <c r="D212" s="103" t="s">
        <v>182</v>
      </c>
      <c r="E212" s="108" t="s">
        <v>1</v>
      </c>
      <c r="F212" s="109" t="s">
        <v>280</v>
      </c>
      <c r="H212" s="110">
        <v>1201.75</v>
      </c>
      <c r="L212" s="107"/>
      <c r="M212" s="112"/>
      <c r="T212" s="113"/>
      <c r="AT212" s="108" t="s">
        <v>182</v>
      </c>
      <c r="AU212" s="108" t="s">
        <v>85</v>
      </c>
      <c r="AV212" s="7" t="s">
        <v>85</v>
      </c>
      <c r="AW212" s="7" t="s">
        <v>32</v>
      </c>
      <c r="AX212" s="7" t="s">
        <v>75</v>
      </c>
      <c r="AY212" s="108" t="s">
        <v>172</v>
      </c>
    </row>
    <row r="213" spans="2:65" s="8" customFormat="1" x14ac:dyDescent="0.2">
      <c r="B213" s="114"/>
      <c r="D213" s="103" t="s">
        <v>182</v>
      </c>
      <c r="E213" s="115" t="s">
        <v>1</v>
      </c>
      <c r="F213" s="116" t="s">
        <v>186</v>
      </c>
      <c r="H213" s="117">
        <v>2964.75</v>
      </c>
      <c r="L213" s="114"/>
      <c r="M213" s="119"/>
      <c r="T213" s="120"/>
      <c r="AT213" s="115" t="s">
        <v>182</v>
      </c>
      <c r="AU213" s="115" t="s">
        <v>85</v>
      </c>
      <c r="AV213" s="8" t="s">
        <v>178</v>
      </c>
      <c r="AW213" s="8" t="s">
        <v>32</v>
      </c>
      <c r="AX213" s="8" t="s">
        <v>83</v>
      </c>
      <c r="AY213" s="115" t="s">
        <v>172</v>
      </c>
    </row>
    <row r="214" spans="2:65" s="1" customFormat="1" ht="24.2" customHeight="1" x14ac:dyDescent="0.2">
      <c r="B214" s="21"/>
      <c r="C214" s="166" t="s">
        <v>281</v>
      </c>
      <c r="D214" s="166" t="s">
        <v>229</v>
      </c>
      <c r="E214" s="167" t="s">
        <v>282</v>
      </c>
      <c r="F214" s="168" t="s">
        <v>283</v>
      </c>
      <c r="G214" s="169" t="s">
        <v>177</v>
      </c>
      <c r="H214" s="170">
        <v>3261.2249999999999</v>
      </c>
      <c r="I214" s="245">
        <v>67.19</v>
      </c>
      <c r="J214" s="171">
        <f>ROUND(I214*H214,2)</f>
        <v>219121.71</v>
      </c>
      <c r="K214" s="172"/>
      <c r="L214" s="137"/>
      <c r="M214" s="173" t="s">
        <v>1</v>
      </c>
      <c r="N214" s="139" t="s">
        <v>40</v>
      </c>
      <c r="P214" s="99">
        <f>O214*H214</f>
        <v>0</v>
      </c>
      <c r="Q214" s="99">
        <v>2.4E-2</v>
      </c>
      <c r="R214" s="99">
        <f>Q214*H214</f>
        <v>78.269400000000005</v>
      </c>
      <c r="S214" s="99">
        <v>0</v>
      </c>
      <c r="T214" s="100">
        <f>S214*H214</f>
        <v>0</v>
      </c>
      <c r="AR214" s="101" t="s">
        <v>228</v>
      </c>
      <c r="AT214" s="101" t="s">
        <v>229</v>
      </c>
      <c r="AU214" s="101" t="s">
        <v>85</v>
      </c>
      <c r="AY214" s="10" t="s">
        <v>172</v>
      </c>
      <c r="BE214" s="102">
        <f>IF(N214="základní",J214,0)</f>
        <v>219121.71</v>
      </c>
      <c r="BF214" s="102">
        <f>IF(N214="snížená",J214,0)</f>
        <v>0</v>
      </c>
      <c r="BG214" s="102">
        <f>IF(N214="zákl. přenesená",J214,0)</f>
        <v>0</v>
      </c>
      <c r="BH214" s="102">
        <f>IF(N214="sníž. přenesená",J214,0)</f>
        <v>0</v>
      </c>
      <c r="BI214" s="102">
        <f>IF(N214="nulová",J214,0)</f>
        <v>0</v>
      </c>
      <c r="BJ214" s="10" t="s">
        <v>83</v>
      </c>
      <c r="BK214" s="102">
        <f>ROUND(I214*H214,2)</f>
        <v>219121.71</v>
      </c>
      <c r="BL214" s="10" t="s">
        <v>178</v>
      </c>
      <c r="BM214" s="101" t="s">
        <v>284</v>
      </c>
    </row>
    <row r="215" spans="2:65" s="1" customFormat="1" ht="19.5" x14ac:dyDescent="0.2">
      <c r="B215" s="21"/>
      <c r="D215" s="103" t="s">
        <v>180</v>
      </c>
      <c r="F215" s="104" t="s">
        <v>283</v>
      </c>
      <c r="L215" s="21"/>
      <c r="M215" s="106"/>
      <c r="T215" s="33"/>
      <c r="AT215" s="10" t="s">
        <v>180</v>
      </c>
      <c r="AU215" s="10" t="s">
        <v>85</v>
      </c>
    </row>
    <row r="216" spans="2:65" s="7" customFormat="1" x14ac:dyDescent="0.2">
      <c r="B216" s="107"/>
      <c r="D216" s="103" t="s">
        <v>182</v>
      </c>
      <c r="F216" s="109" t="s">
        <v>285</v>
      </c>
      <c r="H216" s="110">
        <v>3261.2249999999999</v>
      </c>
      <c r="L216" s="107"/>
      <c r="M216" s="112"/>
      <c r="T216" s="113"/>
      <c r="AT216" s="108" t="s">
        <v>182</v>
      </c>
      <c r="AU216" s="108" t="s">
        <v>85</v>
      </c>
      <c r="AV216" s="7" t="s">
        <v>85</v>
      </c>
      <c r="AW216" s="7" t="s">
        <v>3</v>
      </c>
      <c r="AX216" s="7" t="s">
        <v>83</v>
      </c>
      <c r="AY216" s="108" t="s">
        <v>172</v>
      </c>
    </row>
    <row r="217" spans="2:65" s="1" customFormat="1" ht="24.2" customHeight="1" x14ac:dyDescent="0.2">
      <c r="B217" s="21"/>
      <c r="C217" s="152" t="s">
        <v>286</v>
      </c>
      <c r="D217" s="152" t="s">
        <v>174</v>
      </c>
      <c r="E217" s="153" t="s">
        <v>287</v>
      </c>
      <c r="F217" s="154" t="s">
        <v>288</v>
      </c>
      <c r="G217" s="155" t="s">
        <v>177</v>
      </c>
      <c r="H217" s="156">
        <v>3011</v>
      </c>
      <c r="I217" s="244">
        <v>116.93</v>
      </c>
      <c r="J217" s="157">
        <f>ROUND(I217*H217,2)</f>
        <v>352076.23</v>
      </c>
      <c r="K217" s="158"/>
      <c r="L217" s="21"/>
      <c r="M217" s="159" t="s">
        <v>1</v>
      </c>
      <c r="N217" s="98" t="s">
        <v>40</v>
      </c>
      <c r="P217" s="99">
        <f>O217*H217</f>
        <v>0</v>
      </c>
      <c r="Q217" s="99">
        <v>0</v>
      </c>
      <c r="R217" s="99">
        <f>Q217*H217</f>
        <v>0</v>
      </c>
      <c r="S217" s="99">
        <v>0</v>
      </c>
      <c r="T217" s="100">
        <f>S217*H217</f>
        <v>0</v>
      </c>
      <c r="AR217" s="101" t="s">
        <v>178</v>
      </c>
      <c r="AT217" s="101" t="s">
        <v>174</v>
      </c>
      <c r="AU217" s="101" t="s">
        <v>85</v>
      </c>
      <c r="AY217" s="10" t="s">
        <v>172</v>
      </c>
      <c r="BE217" s="102">
        <f>IF(N217="základní",J217,0)</f>
        <v>352076.23</v>
      </c>
      <c r="BF217" s="102">
        <f>IF(N217="snížená",J217,0)</f>
        <v>0</v>
      </c>
      <c r="BG217" s="102">
        <f>IF(N217="zákl. přenesená",J217,0)</f>
        <v>0</v>
      </c>
      <c r="BH217" s="102">
        <f>IF(N217="sníž. přenesená",J217,0)</f>
        <v>0</v>
      </c>
      <c r="BI217" s="102">
        <f>IF(N217="nulová",J217,0)</f>
        <v>0</v>
      </c>
      <c r="BJ217" s="10" t="s">
        <v>83</v>
      </c>
      <c r="BK217" s="102">
        <f>ROUND(I217*H217,2)</f>
        <v>352076.23</v>
      </c>
      <c r="BL217" s="10" t="s">
        <v>178</v>
      </c>
      <c r="BM217" s="101" t="s">
        <v>289</v>
      </c>
    </row>
    <row r="218" spans="2:65" s="1" customFormat="1" ht="29.25" x14ac:dyDescent="0.2">
      <c r="B218" s="21"/>
      <c r="D218" s="103" t="s">
        <v>180</v>
      </c>
      <c r="F218" s="104" t="s">
        <v>290</v>
      </c>
      <c r="L218" s="21"/>
      <c r="M218" s="106"/>
      <c r="T218" s="33"/>
      <c r="AT218" s="10" t="s">
        <v>180</v>
      </c>
      <c r="AU218" s="10" t="s">
        <v>85</v>
      </c>
    </row>
    <row r="219" spans="2:65" s="7" customFormat="1" x14ac:dyDescent="0.2">
      <c r="B219" s="107"/>
      <c r="D219" s="103" t="s">
        <v>182</v>
      </c>
      <c r="E219" s="108" t="s">
        <v>1</v>
      </c>
      <c r="F219" s="109" t="s">
        <v>278</v>
      </c>
      <c r="H219" s="110">
        <v>1215.625</v>
      </c>
      <c r="L219" s="107"/>
      <c r="M219" s="112"/>
      <c r="T219" s="113"/>
      <c r="AT219" s="108" t="s">
        <v>182</v>
      </c>
      <c r="AU219" s="108" t="s">
        <v>85</v>
      </c>
      <c r="AV219" s="7" t="s">
        <v>85</v>
      </c>
      <c r="AW219" s="7" t="s">
        <v>32</v>
      </c>
      <c r="AX219" s="7" t="s">
        <v>75</v>
      </c>
      <c r="AY219" s="108" t="s">
        <v>172</v>
      </c>
    </row>
    <row r="220" spans="2:65" s="7" customFormat="1" x14ac:dyDescent="0.2">
      <c r="B220" s="107"/>
      <c r="D220" s="103" t="s">
        <v>182</v>
      </c>
      <c r="E220" s="108" t="s">
        <v>1</v>
      </c>
      <c r="F220" s="109" t="s">
        <v>291</v>
      </c>
      <c r="H220" s="110">
        <v>593.625</v>
      </c>
      <c r="L220" s="107"/>
      <c r="M220" s="112"/>
      <c r="T220" s="113"/>
      <c r="AT220" s="108" t="s">
        <v>182</v>
      </c>
      <c r="AU220" s="108" t="s">
        <v>85</v>
      </c>
      <c r="AV220" s="7" t="s">
        <v>85</v>
      </c>
      <c r="AW220" s="7" t="s">
        <v>32</v>
      </c>
      <c r="AX220" s="7" t="s">
        <v>75</v>
      </c>
      <c r="AY220" s="108" t="s">
        <v>172</v>
      </c>
    </row>
    <row r="221" spans="2:65" s="7" customFormat="1" x14ac:dyDescent="0.2">
      <c r="B221" s="107"/>
      <c r="D221" s="103" t="s">
        <v>182</v>
      </c>
      <c r="E221" s="108" t="s">
        <v>1</v>
      </c>
      <c r="F221" s="109" t="s">
        <v>280</v>
      </c>
      <c r="H221" s="110">
        <v>1201.75</v>
      </c>
      <c r="L221" s="107"/>
      <c r="M221" s="112"/>
      <c r="T221" s="113"/>
      <c r="AT221" s="108" t="s">
        <v>182</v>
      </c>
      <c r="AU221" s="108" t="s">
        <v>85</v>
      </c>
      <c r="AV221" s="7" t="s">
        <v>85</v>
      </c>
      <c r="AW221" s="7" t="s">
        <v>32</v>
      </c>
      <c r="AX221" s="7" t="s">
        <v>75</v>
      </c>
      <c r="AY221" s="108" t="s">
        <v>172</v>
      </c>
    </row>
    <row r="222" spans="2:65" s="8" customFormat="1" x14ac:dyDescent="0.2">
      <c r="B222" s="114"/>
      <c r="D222" s="103" t="s">
        <v>182</v>
      </c>
      <c r="E222" s="115" t="s">
        <v>1</v>
      </c>
      <c r="F222" s="116" t="s">
        <v>186</v>
      </c>
      <c r="H222" s="117">
        <v>3011</v>
      </c>
      <c r="L222" s="114"/>
      <c r="M222" s="119"/>
      <c r="T222" s="120"/>
      <c r="AT222" s="115" t="s">
        <v>182</v>
      </c>
      <c r="AU222" s="115" t="s">
        <v>85</v>
      </c>
      <c r="AV222" s="8" t="s">
        <v>178</v>
      </c>
      <c r="AW222" s="8" t="s">
        <v>32</v>
      </c>
      <c r="AX222" s="8" t="s">
        <v>83</v>
      </c>
      <c r="AY222" s="115" t="s">
        <v>172</v>
      </c>
    </row>
    <row r="223" spans="2:65" s="1" customFormat="1" ht="16.5" customHeight="1" x14ac:dyDescent="0.2">
      <c r="B223" s="21"/>
      <c r="C223" s="166" t="s">
        <v>292</v>
      </c>
      <c r="D223" s="166" t="s">
        <v>229</v>
      </c>
      <c r="E223" s="167" t="s">
        <v>293</v>
      </c>
      <c r="F223" s="168" t="s">
        <v>294</v>
      </c>
      <c r="G223" s="169" t="s">
        <v>295</v>
      </c>
      <c r="H223" s="170">
        <v>1600.6479999999999</v>
      </c>
      <c r="I223" s="245">
        <v>271.59999999999997</v>
      </c>
      <c r="J223" s="171">
        <f>ROUND(I223*H223,2)</f>
        <v>434736</v>
      </c>
      <c r="K223" s="172"/>
      <c r="L223" s="137"/>
      <c r="M223" s="173" t="s">
        <v>1</v>
      </c>
      <c r="N223" s="139" t="s">
        <v>40</v>
      </c>
      <c r="P223" s="99">
        <f>O223*H223</f>
        <v>0</v>
      </c>
      <c r="Q223" s="99">
        <v>1</v>
      </c>
      <c r="R223" s="99">
        <f>Q223*H223</f>
        <v>1600.6479999999999</v>
      </c>
      <c r="S223" s="99">
        <v>0</v>
      </c>
      <c r="T223" s="100">
        <f>S223*H223</f>
        <v>0</v>
      </c>
      <c r="AR223" s="101" t="s">
        <v>228</v>
      </c>
      <c r="AT223" s="101" t="s">
        <v>229</v>
      </c>
      <c r="AU223" s="101" t="s">
        <v>85</v>
      </c>
      <c r="AY223" s="10" t="s">
        <v>172</v>
      </c>
      <c r="BE223" s="102">
        <f>IF(N223="základní",J223,0)</f>
        <v>434736</v>
      </c>
      <c r="BF223" s="102">
        <f>IF(N223="snížená",J223,0)</f>
        <v>0</v>
      </c>
      <c r="BG223" s="102">
        <f>IF(N223="zákl. přenesená",J223,0)</f>
        <v>0</v>
      </c>
      <c r="BH223" s="102">
        <f>IF(N223="sníž. přenesená",J223,0)</f>
        <v>0</v>
      </c>
      <c r="BI223" s="102">
        <f>IF(N223="nulová",J223,0)</f>
        <v>0</v>
      </c>
      <c r="BJ223" s="10" t="s">
        <v>83</v>
      </c>
      <c r="BK223" s="102">
        <f>ROUND(I223*H223,2)</f>
        <v>434736</v>
      </c>
      <c r="BL223" s="10" t="s">
        <v>178</v>
      </c>
      <c r="BM223" s="101" t="s">
        <v>296</v>
      </c>
    </row>
    <row r="224" spans="2:65" s="1" customFormat="1" x14ac:dyDescent="0.2">
      <c r="B224" s="21"/>
      <c r="D224" s="103" t="s">
        <v>180</v>
      </c>
      <c r="F224" s="104" t="s">
        <v>294</v>
      </c>
      <c r="L224" s="21"/>
      <c r="M224" s="106"/>
      <c r="T224" s="33"/>
      <c r="AT224" s="10" t="s">
        <v>180</v>
      </c>
      <c r="AU224" s="10" t="s">
        <v>85</v>
      </c>
    </row>
    <row r="225" spans="2:65" s="7" customFormat="1" x14ac:dyDescent="0.2">
      <c r="B225" s="107"/>
      <c r="D225" s="103" t="s">
        <v>182</v>
      </c>
      <c r="F225" s="109" t="s">
        <v>297</v>
      </c>
      <c r="H225" s="110">
        <v>1600.6479999999999</v>
      </c>
      <c r="L225" s="107"/>
      <c r="M225" s="112"/>
      <c r="T225" s="113"/>
      <c r="AT225" s="108" t="s">
        <v>182</v>
      </c>
      <c r="AU225" s="108" t="s">
        <v>85</v>
      </c>
      <c r="AV225" s="7" t="s">
        <v>85</v>
      </c>
      <c r="AW225" s="7" t="s">
        <v>3</v>
      </c>
      <c r="AX225" s="7" t="s">
        <v>83</v>
      </c>
      <c r="AY225" s="108" t="s">
        <v>172</v>
      </c>
    </row>
    <row r="226" spans="2:65" s="1" customFormat="1" ht="24.2" customHeight="1" x14ac:dyDescent="0.2">
      <c r="B226" s="21"/>
      <c r="C226" s="152" t="s">
        <v>298</v>
      </c>
      <c r="D226" s="152" t="s">
        <v>174</v>
      </c>
      <c r="E226" s="153" t="s">
        <v>299</v>
      </c>
      <c r="F226" s="154" t="s">
        <v>300</v>
      </c>
      <c r="G226" s="155" t="s">
        <v>177</v>
      </c>
      <c r="H226" s="156">
        <v>5929.5</v>
      </c>
      <c r="I226" s="244">
        <v>17.64</v>
      </c>
      <c r="J226" s="157">
        <f>ROUND(I226*H226,2)</f>
        <v>104596.38</v>
      </c>
      <c r="K226" s="158"/>
      <c r="L226" s="21"/>
      <c r="M226" s="159" t="s">
        <v>1</v>
      </c>
      <c r="N226" s="98" t="s">
        <v>40</v>
      </c>
      <c r="P226" s="99">
        <f>O226*H226</f>
        <v>0</v>
      </c>
      <c r="Q226" s="99">
        <v>1E-4</v>
      </c>
      <c r="R226" s="99">
        <f>Q226*H226</f>
        <v>0.59294999999999998</v>
      </c>
      <c r="S226" s="99">
        <v>0</v>
      </c>
      <c r="T226" s="100">
        <f>S226*H226</f>
        <v>0</v>
      </c>
      <c r="AR226" s="101" t="s">
        <v>178</v>
      </c>
      <c r="AT226" s="101" t="s">
        <v>174</v>
      </c>
      <c r="AU226" s="101" t="s">
        <v>85</v>
      </c>
      <c r="AY226" s="10" t="s">
        <v>172</v>
      </c>
      <c r="BE226" s="102">
        <f>IF(N226="základní",J226,0)</f>
        <v>104596.38</v>
      </c>
      <c r="BF226" s="102">
        <f>IF(N226="snížená",J226,0)</f>
        <v>0</v>
      </c>
      <c r="BG226" s="102">
        <f>IF(N226="zákl. přenesená",J226,0)</f>
        <v>0</v>
      </c>
      <c r="BH226" s="102">
        <f>IF(N226="sníž. přenesená",J226,0)</f>
        <v>0</v>
      </c>
      <c r="BI226" s="102">
        <f>IF(N226="nulová",J226,0)</f>
        <v>0</v>
      </c>
      <c r="BJ226" s="10" t="s">
        <v>83</v>
      </c>
      <c r="BK226" s="102">
        <f>ROUND(I226*H226,2)</f>
        <v>104596.38</v>
      </c>
      <c r="BL226" s="10" t="s">
        <v>178</v>
      </c>
      <c r="BM226" s="101" t="s">
        <v>301</v>
      </c>
    </row>
    <row r="227" spans="2:65" s="1" customFormat="1" ht="29.25" x14ac:dyDescent="0.2">
      <c r="B227" s="21"/>
      <c r="D227" s="103" t="s">
        <v>180</v>
      </c>
      <c r="F227" s="104" t="s">
        <v>302</v>
      </c>
      <c r="L227" s="21"/>
      <c r="M227" s="106"/>
      <c r="T227" s="33"/>
      <c r="AT227" s="10" t="s">
        <v>180</v>
      </c>
      <c r="AU227" s="10" t="s">
        <v>85</v>
      </c>
    </row>
    <row r="228" spans="2:65" s="7" customFormat="1" x14ac:dyDescent="0.2">
      <c r="B228" s="107"/>
      <c r="D228" s="103" t="s">
        <v>182</v>
      </c>
      <c r="E228" s="108" t="s">
        <v>1</v>
      </c>
      <c r="F228" s="109" t="s">
        <v>303</v>
      </c>
      <c r="H228" s="110">
        <v>2431.25</v>
      </c>
      <c r="L228" s="107"/>
      <c r="M228" s="112"/>
      <c r="T228" s="113"/>
      <c r="AT228" s="108" t="s">
        <v>182</v>
      </c>
      <c r="AU228" s="108" t="s">
        <v>85</v>
      </c>
      <c r="AV228" s="7" t="s">
        <v>85</v>
      </c>
      <c r="AW228" s="7" t="s">
        <v>32</v>
      </c>
      <c r="AX228" s="7" t="s">
        <v>75</v>
      </c>
      <c r="AY228" s="108" t="s">
        <v>172</v>
      </c>
    </row>
    <row r="229" spans="2:65" s="7" customFormat="1" x14ac:dyDescent="0.2">
      <c r="B229" s="107"/>
      <c r="D229" s="103" t="s">
        <v>182</v>
      </c>
      <c r="E229" s="108" t="s">
        <v>1</v>
      </c>
      <c r="F229" s="109" t="s">
        <v>304</v>
      </c>
      <c r="H229" s="110">
        <v>1094.75</v>
      </c>
      <c r="L229" s="107"/>
      <c r="M229" s="112"/>
      <c r="T229" s="113"/>
      <c r="AT229" s="108" t="s">
        <v>182</v>
      </c>
      <c r="AU229" s="108" t="s">
        <v>85</v>
      </c>
      <c r="AV229" s="7" t="s">
        <v>85</v>
      </c>
      <c r="AW229" s="7" t="s">
        <v>32</v>
      </c>
      <c r="AX229" s="7" t="s">
        <v>75</v>
      </c>
      <c r="AY229" s="108" t="s">
        <v>172</v>
      </c>
    </row>
    <row r="230" spans="2:65" s="7" customFormat="1" x14ac:dyDescent="0.2">
      <c r="B230" s="107"/>
      <c r="D230" s="103" t="s">
        <v>182</v>
      </c>
      <c r="E230" s="108" t="s">
        <v>1</v>
      </c>
      <c r="F230" s="109" t="s">
        <v>305</v>
      </c>
      <c r="H230" s="110">
        <v>2403.5</v>
      </c>
      <c r="L230" s="107"/>
      <c r="M230" s="112"/>
      <c r="T230" s="113"/>
      <c r="AT230" s="108" t="s">
        <v>182</v>
      </c>
      <c r="AU230" s="108" t="s">
        <v>85</v>
      </c>
      <c r="AV230" s="7" t="s">
        <v>85</v>
      </c>
      <c r="AW230" s="7" t="s">
        <v>32</v>
      </c>
      <c r="AX230" s="7" t="s">
        <v>75</v>
      </c>
      <c r="AY230" s="108" t="s">
        <v>172</v>
      </c>
    </row>
    <row r="231" spans="2:65" s="8" customFormat="1" x14ac:dyDescent="0.2">
      <c r="B231" s="114"/>
      <c r="D231" s="103" t="s">
        <v>182</v>
      </c>
      <c r="E231" s="115" t="s">
        <v>1</v>
      </c>
      <c r="F231" s="116" t="s">
        <v>186</v>
      </c>
      <c r="H231" s="117">
        <v>5929.5</v>
      </c>
      <c r="L231" s="114"/>
      <c r="M231" s="119"/>
      <c r="T231" s="120"/>
      <c r="AT231" s="115" t="s">
        <v>182</v>
      </c>
      <c r="AU231" s="115" t="s">
        <v>85</v>
      </c>
      <c r="AV231" s="8" t="s">
        <v>178</v>
      </c>
      <c r="AW231" s="8" t="s">
        <v>32</v>
      </c>
      <c r="AX231" s="8" t="s">
        <v>83</v>
      </c>
      <c r="AY231" s="115" t="s">
        <v>172</v>
      </c>
    </row>
    <row r="232" spans="2:65" s="1" customFormat="1" ht="24.2" customHeight="1" x14ac:dyDescent="0.2">
      <c r="B232" s="21"/>
      <c r="C232" s="166" t="s">
        <v>306</v>
      </c>
      <c r="D232" s="166" t="s">
        <v>229</v>
      </c>
      <c r="E232" s="167" t="s">
        <v>307</v>
      </c>
      <c r="F232" s="168" t="s">
        <v>263</v>
      </c>
      <c r="G232" s="169" t="s">
        <v>177</v>
      </c>
      <c r="H232" s="170">
        <v>7023.4930000000004</v>
      </c>
      <c r="I232" s="245">
        <v>15.6</v>
      </c>
      <c r="J232" s="171">
        <f>ROUND(I232*H232,2)</f>
        <v>109566.49</v>
      </c>
      <c r="K232" s="172"/>
      <c r="L232" s="137"/>
      <c r="M232" s="173" t="s">
        <v>1</v>
      </c>
      <c r="N232" s="139" t="s">
        <v>40</v>
      </c>
      <c r="P232" s="99">
        <f>O232*H232</f>
        <v>0</v>
      </c>
      <c r="Q232" s="99">
        <v>2.9999999999999997E-4</v>
      </c>
      <c r="R232" s="99">
        <f>Q232*H232</f>
        <v>2.1070479</v>
      </c>
      <c r="S232" s="99">
        <v>0</v>
      </c>
      <c r="T232" s="100">
        <f>S232*H232</f>
        <v>0</v>
      </c>
      <c r="AR232" s="101" t="s">
        <v>228</v>
      </c>
      <c r="AT232" s="101" t="s">
        <v>229</v>
      </c>
      <c r="AU232" s="101" t="s">
        <v>85</v>
      </c>
      <c r="AY232" s="10" t="s">
        <v>172</v>
      </c>
      <c r="BE232" s="102">
        <f>IF(N232="základní",J232,0)</f>
        <v>109566.49</v>
      </c>
      <c r="BF232" s="102">
        <f>IF(N232="snížená",J232,0)</f>
        <v>0</v>
      </c>
      <c r="BG232" s="102">
        <f>IF(N232="zákl. přenesená",J232,0)</f>
        <v>0</v>
      </c>
      <c r="BH232" s="102">
        <f>IF(N232="sníž. přenesená",J232,0)</f>
        <v>0</v>
      </c>
      <c r="BI232" s="102">
        <f>IF(N232="nulová",J232,0)</f>
        <v>0</v>
      </c>
      <c r="BJ232" s="10" t="s">
        <v>83</v>
      </c>
      <c r="BK232" s="102">
        <f>ROUND(I232*H232,2)</f>
        <v>109566.49</v>
      </c>
      <c r="BL232" s="10" t="s">
        <v>178</v>
      </c>
      <c r="BM232" s="101" t="s">
        <v>308</v>
      </c>
    </row>
    <row r="233" spans="2:65" s="1" customFormat="1" ht="19.5" x14ac:dyDescent="0.2">
      <c r="B233" s="21"/>
      <c r="D233" s="103" t="s">
        <v>180</v>
      </c>
      <c r="F233" s="104" t="s">
        <v>263</v>
      </c>
      <c r="L233" s="21"/>
      <c r="M233" s="106"/>
      <c r="T233" s="33"/>
      <c r="AT233" s="10" t="s">
        <v>180</v>
      </c>
      <c r="AU233" s="10" t="s">
        <v>85</v>
      </c>
    </row>
    <row r="234" spans="2:65" s="7" customFormat="1" x14ac:dyDescent="0.2">
      <c r="B234" s="107"/>
      <c r="D234" s="103" t="s">
        <v>182</v>
      </c>
      <c r="F234" s="109" t="s">
        <v>309</v>
      </c>
      <c r="H234" s="110">
        <v>7023.4930000000004</v>
      </c>
      <c r="L234" s="107"/>
      <c r="M234" s="112"/>
      <c r="T234" s="113"/>
      <c r="AT234" s="108" t="s">
        <v>182</v>
      </c>
      <c r="AU234" s="108" t="s">
        <v>85</v>
      </c>
      <c r="AV234" s="7" t="s">
        <v>85</v>
      </c>
      <c r="AW234" s="7" t="s">
        <v>3</v>
      </c>
      <c r="AX234" s="7" t="s">
        <v>83</v>
      </c>
      <c r="AY234" s="108" t="s">
        <v>172</v>
      </c>
    </row>
    <row r="235" spans="2:65" s="6" customFormat="1" ht="22.9" customHeight="1" x14ac:dyDescent="0.2">
      <c r="B235" s="76"/>
      <c r="D235" s="77" t="s">
        <v>74</v>
      </c>
      <c r="E235" s="86" t="s">
        <v>196</v>
      </c>
      <c r="F235" s="86" t="s">
        <v>310</v>
      </c>
      <c r="J235" s="87">
        <f>BK235</f>
        <v>21673.68</v>
      </c>
      <c r="L235" s="76"/>
      <c r="M235" s="81"/>
      <c r="P235" s="82">
        <f>SUM(P236:P240)</f>
        <v>0</v>
      </c>
      <c r="R235" s="82">
        <f>SUM(R236:R240)</f>
        <v>13.078296</v>
      </c>
      <c r="T235" s="83">
        <f>SUM(T236:T240)</f>
        <v>0</v>
      </c>
      <c r="AR235" s="77" t="s">
        <v>83</v>
      </c>
      <c r="AT235" s="84" t="s">
        <v>74</v>
      </c>
      <c r="AU235" s="84" t="s">
        <v>83</v>
      </c>
      <c r="AY235" s="77" t="s">
        <v>172</v>
      </c>
      <c r="BK235" s="85">
        <f>SUM(BK236:BK240)</f>
        <v>21673.68</v>
      </c>
    </row>
    <row r="236" spans="2:65" s="1" customFormat="1" ht="37.9" customHeight="1" x14ac:dyDescent="0.2">
      <c r="B236" s="21"/>
      <c r="C236" s="152" t="s">
        <v>7</v>
      </c>
      <c r="D236" s="152" t="s">
        <v>174</v>
      </c>
      <c r="E236" s="153" t="s">
        <v>311</v>
      </c>
      <c r="F236" s="154" t="s">
        <v>312</v>
      </c>
      <c r="G236" s="155" t="s">
        <v>189</v>
      </c>
      <c r="H236" s="156">
        <v>4.2</v>
      </c>
      <c r="I236" s="244">
        <v>5160.3999999999996</v>
      </c>
      <c r="J236" s="157">
        <f>ROUND(I236*H236,2)</f>
        <v>21673.68</v>
      </c>
      <c r="K236" s="158"/>
      <c r="L236" s="21"/>
      <c r="M236" s="159" t="s">
        <v>1</v>
      </c>
      <c r="N236" s="98" t="s">
        <v>40</v>
      </c>
      <c r="P236" s="99">
        <f>O236*H236</f>
        <v>0</v>
      </c>
      <c r="Q236" s="99">
        <v>3.11388</v>
      </c>
      <c r="R236" s="99">
        <f>Q236*H236</f>
        <v>13.078296</v>
      </c>
      <c r="S236" s="99">
        <v>0</v>
      </c>
      <c r="T236" s="100">
        <f>S236*H236</f>
        <v>0</v>
      </c>
      <c r="AR236" s="101" t="s">
        <v>178</v>
      </c>
      <c r="AT236" s="101" t="s">
        <v>174</v>
      </c>
      <c r="AU236" s="101" t="s">
        <v>85</v>
      </c>
      <c r="AY236" s="10" t="s">
        <v>172</v>
      </c>
      <c r="BE236" s="102">
        <f>IF(N236="základní",J236,0)</f>
        <v>21673.68</v>
      </c>
      <c r="BF236" s="102">
        <f>IF(N236="snížená",J236,0)</f>
        <v>0</v>
      </c>
      <c r="BG236" s="102">
        <f>IF(N236="zákl. přenesená",J236,0)</f>
        <v>0</v>
      </c>
      <c r="BH236" s="102">
        <f>IF(N236="sníž. přenesená",J236,0)</f>
        <v>0</v>
      </c>
      <c r="BI236" s="102">
        <f>IF(N236="nulová",J236,0)</f>
        <v>0</v>
      </c>
      <c r="BJ236" s="10" t="s">
        <v>83</v>
      </c>
      <c r="BK236" s="102">
        <f>ROUND(I236*H236,2)</f>
        <v>21673.68</v>
      </c>
      <c r="BL236" s="10" t="s">
        <v>178</v>
      </c>
      <c r="BM236" s="101" t="s">
        <v>313</v>
      </c>
    </row>
    <row r="237" spans="2:65" s="1" customFormat="1" ht="48.75" x14ac:dyDescent="0.2">
      <c r="B237" s="21"/>
      <c r="D237" s="103" t="s">
        <v>180</v>
      </c>
      <c r="F237" s="104" t="s">
        <v>314</v>
      </c>
      <c r="L237" s="21"/>
      <c r="M237" s="106"/>
      <c r="T237" s="33"/>
      <c r="AT237" s="10" t="s">
        <v>180</v>
      </c>
      <c r="AU237" s="10" t="s">
        <v>85</v>
      </c>
    </row>
    <row r="238" spans="2:65" s="7" customFormat="1" x14ac:dyDescent="0.2">
      <c r="B238" s="107"/>
      <c r="D238" s="103" t="s">
        <v>182</v>
      </c>
      <c r="E238" s="108" t="s">
        <v>1</v>
      </c>
      <c r="F238" s="109" t="s">
        <v>315</v>
      </c>
      <c r="H238" s="110">
        <v>0.6</v>
      </c>
      <c r="L238" s="107"/>
      <c r="M238" s="112"/>
      <c r="T238" s="113"/>
      <c r="AT238" s="108" t="s">
        <v>182</v>
      </c>
      <c r="AU238" s="108" t="s">
        <v>85</v>
      </c>
      <c r="AV238" s="7" t="s">
        <v>85</v>
      </c>
      <c r="AW238" s="7" t="s">
        <v>32</v>
      </c>
      <c r="AX238" s="7" t="s">
        <v>75</v>
      </c>
      <c r="AY238" s="108" t="s">
        <v>172</v>
      </c>
    </row>
    <row r="239" spans="2:65" s="7" customFormat="1" x14ac:dyDescent="0.2">
      <c r="B239" s="107"/>
      <c r="D239" s="103" t="s">
        <v>182</v>
      </c>
      <c r="E239" s="108" t="s">
        <v>1</v>
      </c>
      <c r="F239" s="109" t="s">
        <v>316</v>
      </c>
      <c r="H239" s="110">
        <v>3.6</v>
      </c>
      <c r="L239" s="107"/>
      <c r="M239" s="112"/>
      <c r="T239" s="113"/>
      <c r="AT239" s="108" t="s">
        <v>182</v>
      </c>
      <c r="AU239" s="108" t="s">
        <v>85</v>
      </c>
      <c r="AV239" s="7" t="s">
        <v>85</v>
      </c>
      <c r="AW239" s="7" t="s">
        <v>32</v>
      </c>
      <c r="AX239" s="7" t="s">
        <v>75</v>
      </c>
      <c r="AY239" s="108" t="s">
        <v>172</v>
      </c>
    </row>
    <row r="240" spans="2:65" s="8" customFormat="1" x14ac:dyDescent="0.2">
      <c r="B240" s="114"/>
      <c r="D240" s="103" t="s">
        <v>182</v>
      </c>
      <c r="E240" s="115" t="s">
        <v>1</v>
      </c>
      <c r="F240" s="116" t="s">
        <v>186</v>
      </c>
      <c r="H240" s="117">
        <v>4.2</v>
      </c>
      <c r="L240" s="114"/>
      <c r="M240" s="119"/>
      <c r="T240" s="120"/>
      <c r="AT240" s="115" t="s">
        <v>182</v>
      </c>
      <c r="AU240" s="115" t="s">
        <v>85</v>
      </c>
      <c r="AV240" s="8" t="s">
        <v>178</v>
      </c>
      <c r="AW240" s="8" t="s">
        <v>32</v>
      </c>
      <c r="AX240" s="8" t="s">
        <v>83</v>
      </c>
      <c r="AY240" s="115" t="s">
        <v>172</v>
      </c>
    </row>
    <row r="241" spans="2:65" s="6" customFormat="1" ht="22.9" customHeight="1" x14ac:dyDescent="0.2">
      <c r="B241" s="76"/>
      <c r="D241" s="77" t="s">
        <v>74</v>
      </c>
      <c r="E241" s="86" t="s">
        <v>205</v>
      </c>
      <c r="F241" s="86" t="s">
        <v>317</v>
      </c>
      <c r="J241" s="87">
        <f>BK241</f>
        <v>7287324.7000000002</v>
      </c>
      <c r="L241" s="76"/>
      <c r="M241" s="81"/>
      <c r="P241" s="82">
        <f>SUM(P242:P304)</f>
        <v>0</v>
      </c>
      <c r="R241" s="82">
        <f>SUM(R242:R304)</f>
        <v>10720.1297141</v>
      </c>
      <c r="T241" s="83">
        <f>SUM(T242:T304)</f>
        <v>0</v>
      </c>
      <c r="AR241" s="77" t="s">
        <v>83</v>
      </c>
      <c r="AT241" s="84" t="s">
        <v>74</v>
      </c>
      <c r="AU241" s="84" t="s">
        <v>83</v>
      </c>
      <c r="AY241" s="77" t="s">
        <v>172</v>
      </c>
      <c r="BK241" s="85">
        <f>SUM(BK242:BK304)</f>
        <v>7287324.7000000002</v>
      </c>
    </row>
    <row r="242" spans="2:65" s="1" customFormat="1" ht="37.9" customHeight="1" x14ac:dyDescent="0.2">
      <c r="B242" s="21"/>
      <c r="C242" s="152" t="s">
        <v>318</v>
      </c>
      <c r="D242" s="152" t="s">
        <v>174</v>
      </c>
      <c r="E242" s="153" t="s">
        <v>319</v>
      </c>
      <c r="F242" s="154" t="s">
        <v>320</v>
      </c>
      <c r="G242" s="155" t="s">
        <v>177</v>
      </c>
      <c r="H242" s="156">
        <v>631.25</v>
      </c>
      <c r="I242" s="244">
        <v>45.31</v>
      </c>
      <c r="J242" s="157">
        <f>ROUND(I242*H242,2)</f>
        <v>28601.94</v>
      </c>
      <c r="K242" s="158"/>
      <c r="L242" s="21"/>
      <c r="M242" s="159" t="s">
        <v>1</v>
      </c>
      <c r="N242" s="98" t="s">
        <v>40</v>
      </c>
      <c r="P242" s="99">
        <f>O242*H242</f>
        <v>0</v>
      </c>
      <c r="Q242" s="99">
        <v>0</v>
      </c>
      <c r="R242" s="99">
        <f>Q242*H242</f>
        <v>0</v>
      </c>
      <c r="S242" s="99">
        <v>0</v>
      </c>
      <c r="T242" s="100">
        <f>S242*H242</f>
        <v>0</v>
      </c>
      <c r="AR242" s="101" t="s">
        <v>178</v>
      </c>
      <c r="AT242" s="101" t="s">
        <v>174</v>
      </c>
      <c r="AU242" s="101" t="s">
        <v>85</v>
      </c>
      <c r="AY242" s="10" t="s">
        <v>172</v>
      </c>
      <c r="BE242" s="102">
        <f>IF(N242="základní",J242,0)</f>
        <v>28601.94</v>
      </c>
      <c r="BF242" s="102">
        <f>IF(N242="snížená",J242,0)</f>
        <v>0</v>
      </c>
      <c r="BG242" s="102">
        <f>IF(N242="zákl. přenesená",J242,0)</f>
        <v>0</v>
      </c>
      <c r="BH242" s="102">
        <f>IF(N242="sníž. přenesená",J242,0)</f>
        <v>0</v>
      </c>
      <c r="BI242" s="102">
        <f>IF(N242="nulová",J242,0)</f>
        <v>0</v>
      </c>
      <c r="BJ242" s="10" t="s">
        <v>83</v>
      </c>
      <c r="BK242" s="102">
        <f>ROUND(I242*H242,2)</f>
        <v>28601.94</v>
      </c>
      <c r="BL242" s="10" t="s">
        <v>178</v>
      </c>
      <c r="BM242" s="101" t="s">
        <v>321</v>
      </c>
    </row>
    <row r="243" spans="2:65" s="1" customFormat="1" ht="48.75" x14ac:dyDescent="0.2">
      <c r="B243" s="21"/>
      <c r="D243" s="103" t="s">
        <v>180</v>
      </c>
      <c r="F243" s="104" t="s">
        <v>322</v>
      </c>
      <c r="L243" s="21"/>
      <c r="M243" s="106"/>
      <c r="T243" s="33"/>
      <c r="AT243" s="10" t="s">
        <v>180</v>
      </c>
      <c r="AU243" s="10" t="s">
        <v>85</v>
      </c>
    </row>
    <row r="244" spans="2:65" s="7" customFormat="1" x14ac:dyDescent="0.2">
      <c r="B244" s="107"/>
      <c r="D244" s="103" t="s">
        <v>182</v>
      </c>
      <c r="E244" s="108" t="s">
        <v>1</v>
      </c>
      <c r="F244" s="109" t="s">
        <v>323</v>
      </c>
      <c r="H244" s="110">
        <v>631.25</v>
      </c>
      <c r="L244" s="107"/>
      <c r="M244" s="112"/>
      <c r="T244" s="113"/>
      <c r="AT244" s="108" t="s">
        <v>182</v>
      </c>
      <c r="AU244" s="108" t="s">
        <v>85</v>
      </c>
      <c r="AV244" s="7" t="s">
        <v>85</v>
      </c>
      <c r="AW244" s="7" t="s">
        <v>32</v>
      </c>
      <c r="AX244" s="7" t="s">
        <v>83</v>
      </c>
      <c r="AY244" s="108" t="s">
        <v>172</v>
      </c>
    </row>
    <row r="245" spans="2:65" s="1" customFormat="1" ht="37.9" customHeight="1" x14ac:dyDescent="0.2">
      <c r="B245" s="21"/>
      <c r="C245" s="152" t="s">
        <v>324</v>
      </c>
      <c r="D245" s="152" t="s">
        <v>174</v>
      </c>
      <c r="E245" s="153" t="s">
        <v>325</v>
      </c>
      <c r="F245" s="154" t="s">
        <v>326</v>
      </c>
      <c r="G245" s="155" t="s">
        <v>177</v>
      </c>
      <c r="H245" s="156">
        <v>2251.375</v>
      </c>
      <c r="I245" s="244">
        <v>44.49</v>
      </c>
      <c r="J245" s="157">
        <f>ROUND(I245*H245,2)</f>
        <v>100163.67</v>
      </c>
      <c r="K245" s="158"/>
      <c r="L245" s="21"/>
      <c r="M245" s="159" t="s">
        <v>1</v>
      </c>
      <c r="N245" s="98" t="s">
        <v>40</v>
      </c>
      <c r="P245" s="99">
        <f>O245*H245</f>
        <v>0</v>
      </c>
      <c r="Q245" s="99">
        <v>0</v>
      </c>
      <c r="R245" s="99">
        <f>Q245*H245</f>
        <v>0</v>
      </c>
      <c r="S245" s="99">
        <v>0</v>
      </c>
      <c r="T245" s="100">
        <f>S245*H245</f>
        <v>0</v>
      </c>
      <c r="AR245" s="101" t="s">
        <v>178</v>
      </c>
      <c r="AT245" s="101" t="s">
        <v>174</v>
      </c>
      <c r="AU245" s="101" t="s">
        <v>85</v>
      </c>
      <c r="AY245" s="10" t="s">
        <v>172</v>
      </c>
      <c r="BE245" s="102">
        <f>IF(N245="základní",J245,0)</f>
        <v>100163.67</v>
      </c>
      <c r="BF245" s="102">
        <f>IF(N245="snížená",J245,0)</f>
        <v>0</v>
      </c>
      <c r="BG245" s="102">
        <f>IF(N245="zákl. přenesená",J245,0)</f>
        <v>0</v>
      </c>
      <c r="BH245" s="102">
        <f>IF(N245="sníž. přenesená",J245,0)</f>
        <v>0</v>
      </c>
      <c r="BI245" s="102">
        <f>IF(N245="nulová",J245,0)</f>
        <v>0</v>
      </c>
      <c r="BJ245" s="10" t="s">
        <v>83</v>
      </c>
      <c r="BK245" s="102">
        <f>ROUND(I245*H245,2)</f>
        <v>100163.67</v>
      </c>
      <c r="BL245" s="10" t="s">
        <v>178</v>
      </c>
      <c r="BM245" s="101" t="s">
        <v>327</v>
      </c>
    </row>
    <row r="246" spans="2:65" s="1" customFormat="1" ht="48.75" x14ac:dyDescent="0.2">
      <c r="B246" s="21"/>
      <c r="D246" s="103" t="s">
        <v>180</v>
      </c>
      <c r="F246" s="104" t="s">
        <v>328</v>
      </c>
      <c r="L246" s="21"/>
      <c r="M246" s="106"/>
      <c r="T246" s="33"/>
      <c r="AT246" s="10" t="s">
        <v>180</v>
      </c>
      <c r="AU246" s="10" t="s">
        <v>85</v>
      </c>
    </row>
    <row r="247" spans="2:65" s="7" customFormat="1" x14ac:dyDescent="0.2">
      <c r="B247" s="107"/>
      <c r="D247" s="103" t="s">
        <v>182</v>
      </c>
      <c r="E247" s="108" t="s">
        <v>1</v>
      </c>
      <c r="F247" s="109" t="s">
        <v>329</v>
      </c>
      <c r="H247" s="110">
        <v>718.75</v>
      </c>
      <c r="L247" s="107"/>
      <c r="M247" s="112"/>
      <c r="T247" s="113"/>
      <c r="AT247" s="108" t="s">
        <v>182</v>
      </c>
      <c r="AU247" s="108" t="s">
        <v>85</v>
      </c>
      <c r="AV247" s="7" t="s">
        <v>85</v>
      </c>
      <c r="AW247" s="7" t="s">
        <v>32</v>
      </c>
      <c r="AX247" s="7" t="s">
        <v>75</v>
      </c>
      <c r="AY247" s="108" t="s">
        <v>172</v>
      </c>
    </row>
    <row r="248" spans="2:65" s="7" customFormat="1" x14ac:dyDescent="0.2">
      <c r="B248" s="107"/>
      <c r="D248" s="103" t="s">
        <v>182</v>
      </c>
      <c r="E248" s="108" t="s">
        <v>1</v>
      </c>
      <c r="F248" s="109" t="s">
        <v>330</v>
      </c>
      <c r="H248" s="110">
        <v>1532.625</v>
      </c>
      <c r="L248" s="107"/>
      <c r="M248" s="112"/>
      <c r="T248" s="113"/>
      <c r="AT248" s="108" t="s">
        <v>182</v>
      </c>
      <c r="AU248" s="108" t="s">
        <v>85</v>
      </c>
      <c r="AV248" s="7" t="s">
        <v>85</v>
      </c>
      <c r="AW248" s="7" t="s">
        <v>32</v>
      </c>
      <c r="AX248" s="7" t="s">
        <v>75</v>
      </c>
      <c r="AY248" s="108" t="s">
        <v>172</v>
      </c>
    </row>
    <row r="249" spans="2:65" s="8" customFormat="1" x14ac:dyDescent="0.2">
      <c r="B249" s="114"/>
      <c r="D249" s="103" t="s">
        <v>182</v>
      </c>
      <c r="E249" s="115" t="s">
        <v>1</v>
      </c>
      <c r="F249" s="116" t="s">
        <v>186</v>
      </c>
      <c r="H249" s="117">
        <v>2251.375</v>
      </c>
      <c r="L249" s="114"/>
      <c r="M249" s="119"/>
      <c r="T249" s="120"/>
      <c r="AT249" s="115" t="s">
        <v>182</v>
      </c>
      <c r="AU249" s="115" t="s">
        <v>85</v>
      </c>
      <c r="AV249" s="8" t="s">
        <v>178</v>
      </c>
      <c r="AW249" s="8" t="s">
        <v>32</v>
      </c>
      <c r="AX249" s="8" t="s">
        <v>83</v>
      </c>
      <c r="AY249" s="115" t="s">
        <v>172</v>
      </c>
    </row>
    <row r="250" spans="2:65" s="1" customFormat="1" ht="24.2" customHeight="1" x14ac:dyDescent="0.2">
      <c r="B250" s="21"/>
      <c r="C250" s="166" t="s">
        <v>331</v>
      </c>
      <c r="D250" s="166" t="s">
        <v>229</v>
      </c>
      <c r="E250" s="167" t="s">
        <v>332</v>
      </c>
      <c r="F250" s="168" t="s">
        <v>333</v>
      </c>
      <c r="G250" s="169" t="s">
        <v>295</v>
      </c>
      <c r="H250" s="170">
        <v>74.180999999999997</v>
      </c>
      <c r="I250" s="245">
        <v>3916.61</v>
      </c>
      <c r="J250" s="171">
        <f>ROUND(I250*H250,2)</f>
        <v>290538.05</v>
      </c>
      <c r="K250" s="172"/>
      <c r="L250" s="137"/>
      <c r="M250" s="173" t="s">
        <v>1</v>
      </c>
      <c r="N250" s="139" t="s">
        <v>40</v>
      </c>
      <c r="P250" s="99">
        <f>O250*H250</f>
        <v>0</v>
      </c>
      <c r="Q250" s="99">
        <v>1</v>
      </c>
      <c r="R250" s="99">
        <f>Q250*H250</f>
        <v>74.180999999999997</v>
      </c>
      <c r="S250" s="99">
        <v>0</v>
      </c>
      <c r="T250" s="100">
        <f>S250*H250</f>
        <v>0</v>
      </c>
      <c r="AR250" s="101" t="s">
        <v>228</v>
      </c>
      <c r="AT250" s="101" t="s">
        <v>229</v>
      </c>
      <c r="AU250" s="101" t="s">
        <v>85</v>
      </c>
      <c r="AY250" s="10" t="s">
        <v>172</v>
      </c>
      <c r="BE250" s="102">
        <f>IF(N250="základní",J250,0)</f>
        <v>290538.05</v>
      </c>
      <c r="BF250" s="102">
        <f>IF(N250="snížená",J250,0)</f>
        <v>0</v>
      </c>
      <c r="BG250" s="102">
        <f>IF(N250="zákl. přenesená",J250,0)</f>
        <v>0</v>
      </c>
      <c r="BH250" s="102">
        <f>IF(N250="sníž. přenesená",J250,0)</f>
        <v>0</v>
      </c>
      <c r="BI250" s="102">
        <f>IF(N250="nulová",J250,0)</f>
        <v>0</v>
      </c>
      <c r="BJ250" s="10" t="s">
        <v>83</v>
      </c>
      <c r="BK250" s="102">
        <f>ROUND(I250*H250,2)</f>
        <v>290538.05</v>
      </c>
      <c r="BL250" s="10" t="s">
        <v>178</v>
      </c>
      <c r="BM250" s="101" t="s">
        <v>334</v>
      </c>
    </row>
    <row r="251" spans="2:65" s="1" customFormat="1" x14ac:dyDescent="0.2">
      <c r="B251" s="21"/>
      <c r="D251" s="103" t="s">
        <v>180</v>
      </c>
      <c r="F251" s="104" t="s">
        <v>335</v>
      </c>
      <c r="L251" s="21"/>
      <c r="M251" s="106"/>
      <c r="T251" s="33"/>
      <c r="AT251" s="10" t="s">
        <v>180</v>
      </c>
      <c r="AU251" s="10" t="s">
        <v>85</v>
      </c>
    </row>
    <row r="252" spans="2:65" s="7" customFormat="1" x14ac:dyDescent="0.2">
      <c r="B252" s="107"/>
      <c r="D252" s="103" t="s">
        <v>182</v>
      </c>
      <c r="F252" s="109" t="s">
        <v>336</v>
      </c>
      <c r="H252" s="110">
        <v>74.180999999999997</v>
      </c>
      <c r="L252" s="107"/>
      <c r="M252" s="112"/>
      <c r="T252" s="113"/>
      <c r="AT252" s="108" t="s">
        <v>182</v>
      </c>
      <c r="AU252" s="108" t="s">
        <v>85</v>
      </c>
      <c r="AV252" s="7" t="s">
        <v>85</v>
      </c>
      <c r="AW252" s="7" t="s">
        <v>3</v>
      </c>
      <c r="AX252" s="7" t="s">
        <v>83</v>
      </c>
      <c r="AY252" s="108" t="s">
        <v>172</v>
      </c>
    </row>
    <row r="253" spans="2:65" s="1" customFormat="1" ht="16.5" customHeight="1" x14ac:dyDescent="0.2">
      <c r="B253" s="21"/>
      <c r="C253" s="152" t="s">
        <v>337</v>
      </c>
      <c r="D253" s="152" t="s">
        <v>174</v>
      </c>
      <c r="E253" s="153" t="s">
        <v>338</v>
      </c>
      <c r="F253" s="154" t="s">
        <v>339</v>
      </c>
      <c r="G253" s="155" t="s">
        <v>177</v>
      </c>
      <c r="H253" s="156">
        <v>1325.175</v>
      </c>
      <c r="I253" s="244">
        <v>102.4</v>
      </c>
      <c r="J253" s="157">
        <f>ROUND(I253*H253,2)</f>
        <v>135697.92000000001</v>
      </c>
      <c r="K253" s="158"/>
      <c r="L253" s="21"/>
      <c r="M253" s="159" t="s">
        <v>1</v>
      </c>
      <c r="N253" s="98" t="s">
        <v>40</v>
      </c>
      <c r="P253" s="99">
        <f>O253*H253</f>
        <v>0</v>
      </c>
      <c r="Q253" s="99">
        <v>0.23</v>
      </c>
      <c r="R253" s="99">
        <f>Q253*H253</f>
        <v>304.79025000000001</v>
      </c>
      <c r="S253" s="99">
        <v>0</v>
      </c>
      <c r="T253" s="100">
        <f>S253*H253</f>
        <v>0</v>
      </c>
      <c r="AR253" s="101" t="s">
        <v>178</v>
      </c>
      <c r="AT253" s="101" t="s">
        <v>174</v>
      </c>
      <c r="AU253" s="101" t="s">
        <v>85</v>
      </c>
      <c r="AY253" s="10" t="s">
        <v>172</v>
      </c>
      <c r="BE253" s="102">
        <f>IF(N253="základní",J253,0)</f>
        <v>135697.92000000001</v>
      </c>
      <c r="BF253" s="102">
        <f>IF(N253="snížená",J253,0)</f>
        <v>0</v>
      </c>
      <c r="BG253" s="102">
        <f>IF(N253="zákl. přenesená",J253,0)</f>
        <v>0</v>
      </c>
      <c r="BH253" s="102">
        <f>IF(N253="sníž. přenesená",J253,0)</f>
        <v>0</v>
      </c>
      <c r="BI253" s="102">
        <f>IF(N253="nulová",J253,0)</f>
        <v>0</v>
      </c>
      <c r="BJ253" s="10" t="s">
        <v>83</v>
      </c>
      <c r="BK253" s="102">
        <f>ROUND(I253*H253,2)</f>
        <v>135697.92000000001</v>
      </c>
      <c r="BL253" s="10" t="s">
        <v>178</v>
      </c>
      <c r="BM253" s="101" t="s">
        <v>340</v>
      </c>
    </row>
    <row r="254" spans="2:65" s="1" customFormat="1" ht="19.5" x14ac:dyDescent="0.2">
      <c r="B254" s="21"/>
      <c r="D254" s="103" t="s">
        <v>180</v>
      </c>
      <c r="F254" s="104" t="s">
        <v>341</v>
      </c>
      <c r="L254" s="21"/>
      <c r="M254" s="106"/>
      <c r="T254" s="33"/>
      <c r="AT254" s="10" t="s">
        <v>180</v>
      </c>
      <c r="AU254" s="10" t="s">
        <v>85</v>
      </c>
    </row>
    <row r="255" spans="2:65" s="7" customFormat="1" x14ac:dyDescent="0.2">
      <c r="B255" s="107"/>
      <c r="D255" s="103" t="s">
        <v>182</v>
      </c>
      <c r="E255" s="108" t="s">
        <v>1</v>
      </c>
      <c r="F255" s="109" t="s">
        <v>342</v>
      </c>
      <c r="H255" s="110">
        <v>434.625</v>
      </c>
      <c r="L255" s="107"/>
      <c r="M255" s="112"/>
      <c r="T255" s="113"/>
      <c r="AT255" s="108" t="s">
        <v>182</v>
      </c>
      <c r="AU255" s="108" t="s">
        <v>85</v>
      </c>
      <c r="AV255" s="7" t="s">
        <v>85</v>
      </c>
      <c r="AW255" s="7" t="s">
        <v>32</v>
      </c>
      <c r="AX255" s="7" t="s">
        <v>75</v>
      </c>
      <c r="AY255" s="108" t="s">
        <v>172</v>
      </c>
    </row>
    <row r="256" spans="2:65" s="7" customFormat="1" x14ac:dyDescent="0.2">
      <c r="B256" s="107"/>
      <c r="D256" s="103" t="s">
        <v>182</v>
      </c>
      <c r="E256" s="108" t="s">
        <v>1</v>
      </c>
      <c r="F256" s="109" t="s">
        <v>343</v>
      </c>
      <c r="H256" s="110">
        <v>654.42499999999995</v>
      </c>
      <c r="L256" s="107"/>
      <c r="M256" s="112"/>
      <c r="T256" s="113"/>
      <c r="AT256" s="108" t="s">
        <v>182</v>
      </c>
      <c r="AU256" s="108" t="s">
        <v>85</v>
      </c>
      <c r="AV256" s="7" t="s">
        <v>85</v>
      </c>
      <c r="AW256" s="7" t="s">
        <v>32</v>
      </c>
      <c r="AX256" s="7" t="s">
        <v>75</v>
      </c>
      <c r="AY256" s="108" t="s">
        <v>172</v>
      </c>
    </row>
    <row r="257" spans="2:65" s="7" customFormat="1" x14ac:dyDescent="0.2">
      <c r="B257" s="107"/>
      <c r="D257" s="103" t="s">
        <v>182</v>
      </c>
      <c r="E257" s="108" t="s">
        <v>1</v>
      </c>
      <c r="F257" s="109" t="s">
        <v>344</v>
      </c>
      <c r="H257" s="110">
        <v>236.125</v>
      </c>
      <c r="L257" s="107"/>
      <c r="M257" s="112"/>
      <c r="T257" s="113"/>
      <c r="AT257" s="108" t="s">
        <v>182</v>
      </c>
      <c r="AU257" s="108" t="s">
        <v>85</v>
      </c>
      <c r="AV257" s="7" t="s">
        <v>85</v>
      </c>
      <c r="AW257" s="7" t="s">
        <v>32</v>
      </c>
      <c r="AX257" s="7" t="s">
        <v>75</v>
      </c>
      <c r="AY257" s="108" t="s">
        <v>172</v>
      </c>
    </row>
    <row r="258" spans="2:65" s="8" customFormat="1" x14ac:dyDescent="0.2">
      <c r="B258" s="114"/>
      <c r="D258" s="103" t="s">
        <v>182</v>
      </c>
      <c r="E258" s="115" t="s">
        <v>1</v>
      </c>
      <c r="F258" s="116" t="s">
        <v>186</v>
      </c>
      <c r="H258" s="117">
        <v>1325.175</v>
      </c>
      <c r="L258" s="114"/>
      <c r="M258" s="119"/>
      <c r="T258" s="120"/>
      <c r="AT258" s="115" t="s">
        <v>182</v>
      </c>
      <c r="AU258" s="115" t="s">
        <v>85</v>
      </c>
      <c r="AV258" s="8" t="s">
        <v>178</v>
      </c>
      <c r="AW258" s="8" t="s">
        <v>32</v>
      </c>
      <c r="AX258" s="8" t="s">
        <v>83</v>
      </c>
      <c r="AY258" s="115" t="s">
        <v>172</v>
      </c>
    </row>
    <row r="259" spans="2:65" s="1" customFormat="1" ht="24.2" customHeight="1" x14ac:dyDescent="0.2">
      <c r="B259" s="21"/>
      <c r="C259" s="174" t="s">
        <v>345</v>
      </c>
      <c r="D259" s="152" t="s">
        <v>174</v>
      </c>
      <c r="E259" s="153" t="s">
        <v>346</v>
      </c>
      <c r="F259" s="154" t="s">
        <v>1450</v>
      </c>
      <c r="G259" s="155" t="s">
        <v>177</v>
      </c>
      <c r="H259" s="156">
        <v>6649.4</v>
      </c>
      <c r="I259" s="244">
        <v>258.12</v>
      </c>
      <c r="J259" s="157">
        <f>ROUND(I259*H259,2)</f>
        <v>1716343.13</v>
      </c>
      <c r="K259" s="158"/>
      <c r="L259" s="21"/>
      <c r="M259" s="159" t="s">
        <v>1</v>
      </c>
      <c r="N259" s="98" t="s">
        <v>40</v>
      </c>
      <c r="P259" s="99">
        <f>O259*H259</f>
        <v>0</v>
      </c>
      <c r="Q259" s="99">
        <v>0.12966</v>
      </c>
      <c r="R259" s="99">
        <f>Q259*H259</f>
        <v>862.16120399999988</v>
      </c>
      <c r="S259" s="99">
        <v>0</v>
      </c>
      <c r="T259" s="100">
        <f>S259*H259</f>
        <v>0</v>
      </c>
      <c r="AR259" s="101" t="s">
        <v>178</v>
      </c>
      <c r="AT259" s="101" t="s">
        <v>174</v>
      </c>
      <c r="AU259" s="101" t="s">
        <v>85</v>
      </c>
      <c r="AY259" s="10" t="s">
        <v>172</v>
      </c>
      <c r="BE259" s="102">
        <f>IF(N259="základní",J259,0)</f>
        <v>1716343.13</v>
      </c>
      <c r="BF259" s="102">
        <f>IF(N259="snížená",J259,0)</f>
        <v>0</v>
      </c>
      <c r="BG259" s="102">
        <f>IF(N259="zákl. přenesená",J259,0)</f>
        <v>0</v>
      </c>
      <c r="BH259" s="102">
        <f>IF(N259="sníž. přenesená",J259,0)</f>
        <v>0</v>
      </c>
      <c r="BI259" s="102">
        <f>IF(N259="nulová",J259,0)</f>
        <v>0</v>
      </c>
      <c r="BJ259" s="10" t="s">
        <v>83</v>
      </c>
      <c r="BK259" s="102">
        <f>ROUND(I259*H259,2)</f>
        <v>1716343.13</v>
      </c>
      <c r="BL259" s="10" t="s">
        <v>178</v>
      </c>
      <c r="BM259" s="101" t="s">
        <v>348</v>
      </c>
    </row>
    <row r="260" spans="2:65" s="1" customFormat="1" ht="29.25" x14ac:dyDescent="0.2">
      <c r="B260" s="21"/>
      <c r="D260" s="103" t="s">
        <v>180</v>
      </c>
      <c r="F260" s="104" t="s">
        <v>1451</v>
      </c>
      <c r="L260" s="21"/>
      <c r="M260" s="106"/>
      <c r="T260" s="33"/>
      <c r="AT260" s="10" t="s">
        <v>180</v>
      </c>
      <c r="AU260" s="10" t="s">
        <v>85</v>
      </c>
    </row>
    <row r="261" spans="2:65" s="7" customFormat="1" x14ac:dyDescent="0.2">
      <c r="B261" s="107"/>
      <c r="D261" s="103" t="s">
        <v>182</v>
      </c>
      <c r="E261" s="108" t="s">
        <v>127</v>
      </c>
      <c r="F261" s="109" t="s">
        <v>350</v>
      </c>
      <c r="H261" s="110">
        <v>2053.5</v>
      </c>
      <c r="L261" s="107"/>
      <c r="M261" s="112"/>
      <c r="T261" s="113"/>
      <c r="AT261" s="108" t="s">
        <v>182</v>
      </c>
      <c r="AU261" s="108" t="s">
        <v>85</v>
      </c>
      <c r="AV261" s="7" t="s">
        <v>85</v>
      </c>
      <c r="AW261" s="7" t="s">
        <v>32</v>
      </c>
      <c r="AX261" s="7" t="s">
        <v>75</v>
      </c>
      <c r="AY261" s="108" t="s">
        <v>172</v>
      </c>
    </row>
    <row r="262" spans="2:65" s="7" customFormat="1" x14ac:dyDescent="0.2">
      <c r="B262" s="107"/>
      <c r="D262" s="103" t="s">
        <v>182</v>
      </c>
      <c r="E262" s="108" t="s">
        <v>130</v>
      </c>
      <c r="F262" s="109" t="s">
        <v>351</v>
      </c>
      <c r="H262" s="110">
        <v>3634.5</v>
      </c>
      <c r="L262" s="107"/>
      <c r="M262" s="112"/>
      <c r="T262" s="113"/>
      <c r="AT262" s="108" t="s">
        <v>182</v>
      </c>
      <c r="AU262" s="108" t="s">
        <v>85</v>
      </c>
      <c r="AV262" s="7" t="s">
        <v>85</v>
      </c>
      <c r="AW262" s="7" t="s">
        <v>32</v>
      </c>
      <c r="AX262" s="7" t="s">
        <v>75</v>
      </c>
      <c r="AY262" s="108" t="s">
        <v>172</v>
      </c>
    </row>
    <row r="263" spans="2:65" s="7" customFormat="1" x14ac:dyDescent="0.2">
      <c r="B263" s="107"/>
      <c r="D263" s="103" t="s">
        <v>182</v>
      </c>
      <c r="E263" s="108" t="s">
        <v>133</v>
      </c>
      <c r="F263" s="109" t="s">
        <v>352</v>
      </c>
      <c r="H263" s="110">
        <v>961.4</v>
      </c>
      <c r="L263" s="107"/>
      <c r="M263" s="112"/>
      <c r="T263" s="113"/>
      <c r="AT263" s="108" t="s">
        <v>182</v>
      </c>
      <c r="AU263" s="108" t="s">
        <v>85</v>
      </c>
      <c r="AV263" s="7" t="s">
        <v>85</v>
      </c>
      <c r="AW263" s="7" t="s">
        <v>32</v>
      </c>
      <c r="AX263" s="7" t="s">
        <v>75</v>
      </c>
      <c r="AY263" s="108" t="s">
        <v>172</v>
      </c>
    </row>
    <row r="264" spans="2:65" s="8" customFormat="1" x14ac:dyDescent="0.2">
      <c r="B264" s="114"/>
      <c r="D264" s="103" t="s">
        <v>182</v>
      </c>
      <c r="E264" s="115" t="s">
        <v>1</v>
      </c>
      <c r="F264" s="116" t="s">
        <v>186</v>
      </c>
      <c r="H264" s="117">
        <v>6649.4</v>
      </c>
      <c r="L264" s="114"/>
      <c r="M264" s="119"/>
      <c r="T264" s="120"/>
      <c r="AT264" s="115" t="s">
        <v>182</v>
      </c>
      <c r="AU264" s="115" t="s">
        <v>85</v>
      </c>
      <c r="AV264" s="8" t="s">
        <v>178</v>
      </c>
      <c r="AW264" s="8" t="s">
        <v>32</v>
      </c>
      <c r="AX264" s="8" t="s">
        <v>83</v>
      </c>
      <c r="AY264" s="115" t="s">
        <v>172</v>
      </c>
    </row>
    <row r="265" spans="2:65" s="1" customFormat="1" ht="24.2" customHeight="1" x14ac:dyDescent="0.2">
      <c r="B265" s="21"/>
      <c r="C265" s="152" t="s">
        <v>353</v>
      </c>
      <c r="D265" s="152" t="s">
        <v>174</v>
      </c>
      <c r="E265" s="153" t="s">
        <v>354</v>
      </c>
      <c r="F265" s="154" t="s">
        <v>355</v>
      </c>
      <c r="G265" s="155" t="s">
        <v>177</v>
      </c>
      <c r="H265" s="156">
        <v>7314.34</v>
      </c>
      <c r="I265" s="244">
        <v>14.45</v>
      </c>
      <c r="J265" s="157">
        <f>ROUND(I265*H265,2)</f>
        <v>105692.21</v>
      </c>
      <c r="K265" s="158"/>
      <c r="L265" s="21"/>
      <c r="M265" s="159" t="s">
        <v>1</v>
      </c>
      <c r="N265" s="98" t="s">
        <v>40</v>
      </c>
      <c r="P265" s="99">
        <f>O265*H265</f>
        <v>0</v>
      </c>
      <c r="Q265" s="99">
        <v>5.1000000000000004E-4</v>
      </c>
      <c r="R265" s="99">
        <f>Q265*H265</f>
        <v>3.7303134000000004</v>
      </c>
      <c r="S265" s="99">
        <v>0</v>
      </c>
      <c r="T265" s="100">
        <f>S265*H265</f>
        <v>0</v>
      </c>
      <c r="AR265" s="101" t="s">
        <v>178</v>
      </c>
      <c r="AT265" s="101" t="s">
        <v>174</v>
      </c>
      <c r="AU265" s="101" t="s">
        <v>85</v>
      </c>
      <c r="AY265" s="10" t="s">
        <v>172</v>
      </c>
      <c r="BE265" s="102">
        <f>IF(N265="základní",J265,0)</f>
        <v>105692.21</v>
      </c>
      <c r="BF265" s="102">
        <f>IF(N265="snížená",J265,0)</f>
        <v>0</v>
      </c>
      <c r="BG265" s="102">
        <f>IF(N265="zákl. přenesená",J265,0)</f>
        <v>0</v>
      </c>
      <c r="BH265" s="102">
        <f>IF(N265="sníž. přenesená",J265,0)</f>
        <v>0</v>
      </c>
      <c r="BI265" s="102">
        <f>IF(N265="nulová",J265,0)</f>
        <v>0</v>
      </c>
      <c r="BJ265" s="10" t="s">
        <v>83</v>
      </c>
      <c r="BK265" s="102">
        <f>ROUND(I265*H265,2)</f>
        <v>105692.21</v>
      </c>
      <c r="BL265" s="10" t="s">
        <v>178</v>
      </c>
      <c r="BM265" s="101" t="s">
        <v>356</v>
      </c>
    </row>
    <row r="266" spans="2:65" s="1" customFormat="1" ht="19.5" x14ac:dyDescent="0.2">
      <c r="B266" s="21"/>
      <c r="D266" s="103" t="s">
        <v>180</v>
      </c>
      <c r="F266" s="104" t="s">
        <v>357</v>
      </c>
      <c r="L266" s="21"/>
      <c r="M266" s="106"/>
      <c r="T266" s="33"/>
      <c r="AT266" s="10" t="s">
        <v>180</v>
      </c>
      <c r="AU266" s="10" t="s">
        <v>85</v>
      </c>
    </row>
    <row r="267" spans="2:65" s="7" customFormat="1" x14ac:dyDescent="0.2">
      <c r="B267" s="107"/>
      <c r="D267" s="103" t="s">
        <v>182</v>
      </c>
      <c r="E267" s="108" t="s">
        <v>1</v>
      </c>
      <c r="F267" s="109" t="s">
        <v>127</v>
      </c>
      <c r="H267" s="110">
        <v>2053.5</v>
      </c>
      <c r="L267" s="107"/>
      <c r="M267" s="112"/>
      <c r="T267" s="113"/>
      <c r="AT267" s="108" t="s">
        <v>182</v>
      </c>
      <c r="AU267" s="108" t="s">
        <v>85</v>
      </c>
      <c r="AV267" s="7" t="s">
        <v>85</v>
      </c>
      <c r="AW267" s="7" t="s">
        <v>32</v>
      </c>
      <c r="AX267" s="7" t="s">
        <v>75</v>
      </c>
      <c r="AY267" s="108" t="s">
        <v>172</v>
      </c>
    </row>
    <row r="268" spans="2:65" s="7" customFormat="1" x14ac:dyDescent="0.2">
      <c r="B268" s="107"/>
      <c r="D268" s="103" t="s">
        <v>182</v>
      </c>
      <c r="E268" s="108" t="s">
        <v>1</v>
      </c>
      <c r="F268" s="109" t="s">
        <v>130</v>
      </c>
      <c r="H268" s="110">
        <v>3634.5</v>
      </c>
      <c r="L268" s="107"/>
      <c r="M268" s="112"/>
      <c r="T268" s="113"/>
      <c r="AT268" s="108" t="s">
        <v>182</v>
      </c>
      <c r="AU268" s="108" t="s">
        <v>85</v>
      </c>
      <c r="AV268" s="7" t="s">
        <v>85</v>
      </c>
      <c r="AW268" s="7" t="s">
        <v>32</v>
      </c>
      <c r="AX268" s="7" t="s">
        <v>75</v>
      </c>
      <c r="AY268" s="108" t="s">
        <v>172</v>
      </c>
    </row>
    <row r="269" spans="2:65" s="7" customFormat="1" x14ac:dyDescent="0.2">
      <c r="B269" s="107"/>
      <c r="D269" s="103" t="s">
        <v>182</v>
      </c>
      <c r="E269" s="108" t="s">
        <v>1</v>
      </c>
      <c r="F269" s="109" t="s">
        <v>133</v>
      </c>
      <c r="H269" s="110">
        <v>961.4</v>
      </c>
      <c r="L269" s="107"/>
      <c r="M269" s="112"/>
      <c r="T269" s="113"/>
      <c r="AT269" s="108" t="s">
        <v>182</v>
      </c>
      <c r="AU269" s="108" t="s">
        <v>85</v>
      </c>
      <c r="AV269" s="7" t="s">
        <v>85</v>
      </c>
      <c r="AW269" s="7" t="s">
        <v>32</v>
      </c>
      <c r="AX269" s="7" t="s">
        <v>75</v>
      </c>
      <c r="AY269" s="108" t="s">
        <v>172</v>
      </c>
    </row>
    <row r="270" spans="2:65" s="8" customFormat="1" x14ac:dyDescent="0.2">
      <c r="B270" s="114"/>
      <c r="D270" s="103" t="s">
        <v>182</v>
      </c>
      <c r="E270" s="115" t="s">
        <v>1</v>
      </c>
      <c r="F270" s="116" t="s">
        <v>186</v>
      </c>
      <c r="H270" s="117">
        <v>6649.4</v>
      </c>
      <c r="L270" s="114"/>
      <c r="M270" s="119"/>
      <c r="T270" s="120"/>
      <c r="AT270" s="115" t="s">
        <v>182</v>
      </c>
      <c r="AU270" s="115" t="s">
        <v>85</v>
      </c>
      <c r="AV270" s="8" t="s">
        <v>178</v>
      </c>
      <c r="AW270" s="8" t="s">
        <v>32</v>
      </c>
      <c r="AX270" s="8" t="s">
        <v>83</v>
      </c>
      <c r="AY270" s="115" t="s">
        <v>172</v>
      </c>
    </row>
    <row r="271" spans="2:65" s="7" customFormat="1" x14ac:dyDescent="0.2">
      <c r="B271" s="107"/>
      <c r="D271" s="103" t="s">
        <v>182</v>
      </c>
      <c r="F271" s="109" t="s">
        <v>358</v>
      </c>
      <c r="H271" s="110">
        <v>7314.34</v>
      </c>
      <c r="L271" s="107"/>
      <c r="M271" s="112"/>
      <c r="T271" s="113"/>
      <c r="AT271" s="108" t="s">
        <v>182</v>
      </c>
      <c r="AU271" s="108" t="s">
        <v>85</v>
      </c>
      <c r="AV271" s="7" t="s">
        <v>85</v>
      </c>
      <c r="AW271" s="7" t="s">
        <v>3</v>
      </c>
      <c r="AX271" s="7" t="s">
        <v>83</v>
      </c>
      <c r="AY271" s="108" t="s">
        <v>172</v>
      </c>
    </row>
    <row r="272" spans="2:65" s="1" customFormat="1" ht="33" customHeight="1" x14ac:dyDescent="0.2">
      <c r="B272" s="21"/>
      <c r="C272" s="174" t="s">
        <v>359</v>
      </c>
      <c r="D272" s="152" t="s">
        <v>174</v>
      </c>
      <c r="E272" s="153" t="s">
        <v>360</v>
      </c>
      <c r="F272" s="154" t="s">
        <v>1452</v>
      </c>
      <c r="G272" s="155" t="s">
        <v>177</v>
      </c>
      <c r="H272" s="156">
        <v>7314.34</v>
      </c>
      <c r="I272" s="244">
        <v>221.65</v>
      </c>
      <c r="J272" s="157">
        <f>ROUND(I272*H272,2)</f>
        <v>1621223.46</v>
      </c>
      <c r="K272" s="158"/>
      <c r="L272" s="21"/>
      <c r="M272" s="159" t="s">
        <v>1</v>
      </c>
      <c r="N272" s="98" t="s">
        <v>40</v>
      </c>
      <c r="P272" s="99">
        <f>O272*H272</f>
        <v>0</v>
      </c>
      <c r="Q272" s="99">
        <v>0.13188</v>
      </c>
      <c r="R272" s="99">
        <f>Q272*H272</f>
        <v>964.61515919999999</v>
      </c>
      <c r="S272" s="99">
        <v>0</v>
      </c>
      <c r="T272" s="100">
        <f>S272*H272</f>
        <v>0</v>
      </c>
      <c r="AR272" s="101" t="s">
        <v>178</v>
      </c>
      <c r="AT272" s="101" t="s">
        <v>174</v>
      </c>
      <c r="AU272" s="101" t="s">
        <v>85</v>
      </c>
      <c r="AY272" s="10" t="s">
        <v>172</v>
      </c>
      <c r="BE272" s="102">
        <f>IF(N272="základní",J272,0)</f>
        <v>1621223.46</v>
      </c>
      <c r="BF272" s="102">
        <f>IF(N272="snížená",J272,0)</f>
        <v>0</v>
      </c>
      <c r="BG272" s="102">
        <f>IF(N272="zákl. přenesená",J272,0)</f>
        <v>0</v>
      </c>
      <c r="BH272" s="102">
        <f>IF(N272="sníž. přenesená",J272,0)</f>
        <v>0</v>
      </c>
      <c r="BI272" s="102">
        <f>IF(N272="nulová",J272,0)</f>
        <v>0</v>
      </c>
      <c r="BJ272" s="10" t="s">
        <v>83</v>
      </c>
      <c r="BK272" s="102">
        <f>ROUND(I272*H272,2)</f>
        <v>1621223.46</v>
      </c>
      <c r="BL272" s="10" t="s">
        <v>178</v>
      </c>
      <c r="BM272" s="101" t="s">
        <v>362</v>
      </c>
    </row>
    <row r="273" spans="2:65" s="1" customFormat="1" ht="29.25" x14ac:dyDescent="0.2">
      <c r="B273" s="21"/>
      <c r="D273" s="103" t="s">
        <v>180</v>
      </c>
      <c r="F273" s="104" t="s">
        <v>1453</v>
      </c>
      <c r="L273" s="21"/>
      <c r="M273" s="106"/>
      <c r="T273" s="33"/>
      <c r="AT273" s="10" t="s">
        <v>180</v>
      </c>
      <c r="AU273" s="10" t="s">
        <v>85</v>
      </c>
    </row>
    <row r="274" spans="2:65" s="7" customFormat="1" x14ac:dyDescent="0.2">
      <c r="B274" s="107"/>
      <c r="D274" s="103" t="s">
        <v>182</v>
      </c>
      <c r="E274" s="108" t="s">
        <v>1</v>
      </c>
      <c r="F274" s="109" t="s">
        <v>127</v>
      </c>
      <c r="H274" s="110">
        <v>2053.5</v>
      </c>
      <c r="L274" s="107"/>
      <c r="M274" s="112"/>
      <c r="T274" s="113"/>
      <c r="AT274" s="108" t="s">
        <v>182</v>
      </c>
      <c r="AU274" s="108" t="s">
        <v>85</v>
      </c>
      <c r="AV274" s="7" t="s">
        <v>85</v>
      </c>
      <c r="AW274" s="7" t="s">
        <v>32</v>
      </c>
      <c r="AX274" s="7" t="s">
        <v>75</v>
      </c>
      <c r="AY274" s="108" t="s">
        <v>172</v>
      </c>
    </row>
    <row r="275" spans="2:65" s="7" customFormat="1" x14ac:dyDescent="0.2">
      <c r="B275" s="107"/>
      <c r="D275" s="103" t="s">
        <v>182</v>
      </c>
      <c r="E275" s="108" t="s">
        <v>1</v>
      </c>
      <c r="F275" s="109" t="s">
        <v>130</v>
      </c>
      <c r="H275" s="110">
        <v>3634.5</v>
      </c>
      <c r="L275" s="107"/>
      <c r="M275" s="112"/>
      <c r="T275" s="113"/>
      <c r="AT275" s="108" t="s">
        <v>182</v>
      </c>
      <c r="AU275" s="108" t="s">
        <v>85</v>
      </c>
      <c r="AV275" s="7" t="s">
        <v>85</v>
      </c>
      <c r="AW275" s="7" t="s">
        <v>32</v>
      </c>
      <c r="AX275" s="7" t="s">
        <v>75</v>
      </c>
      <c r="AY275" s="108" t="s">
        <v>172</v>
      </c>
    </row>
    <row r="276" spans="2:65" s="7" customFormat="1" x14ac:dyDescent="0.2">
      <c r="B276" s="107"/>
      <c r="D276" s="103" t="s">
        <v>182</v>
      </c>
      <c r="E276" s="108" t="s">
        <v>1</v>
      </c>
      <c r="F276" s="109" t="s">
        <v>133</v>
      </c>
      <c r="H276" s="110">
        <v>961.4</v>
      </c>
      <c r="L276" s="107"/>
      <c r="M276" s="112"/>
      <c r="T276" s="113"/>
      <c r="AT276" s="108" t="s">
        <v>182</v>
      </c>
      <c r="AU276" s="108" t="s">
        <v>85</v>
      </c>
      <c r="AV276" s="7" t="s">
        <v>85</v>
      </c>
      <c r="AW276" s="7" t="s">
        <v>32</v>
      </c>
      <c r="AX276" s="7" t="s">
        <v>75</v>
      </c>
      <c r="AY276" s="108" t="s">
        <v>172</v>
      </c>
    </row>
    <row r="277" spans="2:65" s="8" customFormat="1" x14ac:dyDescent="0.2">
      <c r="B277" s="114"/>
      <c r="D277" s="103" t="s">
        <v>182</v>
      </c>
      <c r="E277" s="115" t="s">
        <v>1</v>
      </c>
      <c r="F277" s="116" t="s">
        <v>186</v>
      </c>
      <c r="H277" s="117">
        <v>6649.4</v>
      </c>
      <c r="L277" s="114"/>
      <c r="M277" s="119"/>
      <c r="T277" s="120"/>
      <c r="AT277" s="115" t="s">
        <v>182</v>
      </c>
      <c r="AU277" s="115" t="s">
        <v>85</v>
      </c>
      <c r="AV277" s="8" t="s">
        <v>178</v>
      </c>
      <c r="AW277" s="8" t="s">
        <v>32</v>
      </c>
      <c r="AX277" s="8" t="s">
        <v>83</v>
      </c>
      <c r="AY277" s="115" t="s">
        <v>172</v>
      </c>
    </row>
    <row r="278" spans="2:65" s="7" customFormat="1" x14ac:dyDescent="0.2">
      <c r="B278" s="107"/>
      <c r="D278" s="103" t="s">
        <v>182</v>
      </c>
      <c r="F278" s="109" t="s">
        <v>358</v>
      </c>
      <c r="H278" s="110">
        <v>7314.34</v>
      </c>
      <c r="L278" s="107"/>
      <c r="M278" s="112"/>
      <c r="T278" s="113"/>
      <c r="AT278" s="108" t="s">
        <v>182</v>
      </c>
      <c r="AU278" s="108" t="s">
        <v>85</v>
      </c>
      <c r="AV278" s="7" t="s">
        <v>85</v>
      </c>
      <c r="AW278" s="7" t="s">
        <v>3</v>
      </c>
      <c r="AX278" s="7" t="s">
        <v>83</v>
      </c>
      <c r="AY278" s="108" t="s">
        <v>172</v>
      </c>
    </row>
    <row r="279" spans="2:65" s="1" customFormat="1" ht="24.2" customHeight="1" x14ac:dyDescent="0.2">
      <c r="B279" s="21"/>
      <c r="C279" s="152" t="s">
        <v>364</v>
      </c>
      <c r="D279" s="152" t="s">
        <v>174</v>
      </c>
      <c r="E279" s="153" t="s">
        <v>365</v>
      </c>
      <c r="F279" s="154" t="s">
        <v>366</v>
      </c>
      <c r="G279" s="155" t="s">
        <v>177</v>
      </c>
      <c r="H279" s="156">
        <v>7979.28</v>
      </c>
      <c r="I279" s="244">
        <v>136.69999999999999</v>
      </c>
      <c r="J279" s="157">
        <f>ROUND(I279*H279,2)</f>
        <v>1090767.58</v>
      </c>
      <c r="K279" s="158"/>
      <c r="L279" s="21"/>
      <c r="M279" s="159" t="s">
        <v>1</v>
      </c>
      <c r="N279" s="98" t="s">
        <v>40</v>
      </c>
      <c r="P279" s="99">
        <f>O279*H279</f>
        <v>0</v>
      </c>
      <c r="Q279" s="99">
        <v>0.34499999999999997</v>
      </c>
      <c r="R279" s="99">
        <f>Q279*H279</f>
        <v>2752.8515999999995</v>
      </c>
      <c r="S279" s="99">
        <v>0</v>
      </c>
      <c r="T279" s="100">
        <f>S279*H279</f>
        <v>0</v>
      </c>
      <c r="AR279" s="101" t="s">
        <v>178</v>
      </c>
      <c r="AT279" s="101" t="s">
        <v>174</v>
      </c>
      <c r="AU279" s="101" t="s">
        <v>85</v>
      </c>
      <c r="AY279" s="10" t="s">
        <v>172</v>
      </c>
      <c r="BE279" s="102">
        <f>IF(N279="základní",J279,0)</f>
        <v>1090767.58</v>
      </c>
      <c r="BF279" s="102">
        <f>IF(N279="snížená",J279,0)</f>
        <v>0</v>
      </c>
      <c r="BG279" s="102">
        <f>IF(N279="zákl. přenesená",J279,0)</f>
        <v>0</v>
      </c>
      <c r="BH279" s="102">
        <f>IF(N279="sníž. přenesená",J279,0)</f>
        <v>0</v>
      </c>
      <c r="BI279" s="102">
        <f>IF(N279="nulová",J279,0)</f>
        <v>0</v>
      </c>
      <c r="BJ279" s="10" t="s">
        <v>83</v>
      </c>
      <c r="BK279" s="102">
        <f>ROUND(I279*H279,2)</f>
        <v>1090767.58</v>
      </c>
      <c r="BL279" s="10" t="s">
        <v>178</v>
      </c>
      <c r="BM279" s="101" t="s">
        <v>367</v>
      </c>
    </row>
    <row r="280" spans="2:65" s="1" customFormat="1" ht="19.5" x14ac:dyDescent="0.2">
      <c r="B280" s="21"/>
      <c r="D280" s="103" t="s">
        <v>180</v>
      </c>
      <c r="F280" s="104" t="s">
        <v>368</v>
      </c>
      <c r="L280" s="21"/>
      <c r="M280" s="106"/>
      <c r="T280" s="33"/>
      <c r="AT280" s="10" t="s">
        <v>180</v>
      </c>
      <c r="AU280" s="10" t="s">
        <v>85</v>
      </c>
    </row>
    <row r="281" spans="2:65" s="7" customFormat="1" x14ac:dyDescent="0.2">
      <c r="B281" s="107"/>
      <c r="D281" s="103" t="s">
        <v>182</v>
      </c>
      <c r="E281" s="108" t="s">
        <v>1</v>
      </c>
      <c r="F281" s="109" t="s">
        <v>369</v>
      </c>
      <c r="H281" s="110">
        <v>2464.1999999999998</v>
      </c>
      <c r="L281" s="107"/>
      <c r="M281" s="112"/>
      <c r="T281" s="113"/>
      <c r="AT281" s="108" t="s">
        <v>182</v>
      </c>
      <c r="AU281" s="108" t="s">
        <v>85</v>
      </c>
      <c r="AV281" s="7" t="s">
        <v>85</v>
      </c>
      <c r="AW281" s="7" t="s">
        <v>32</v>
      </c>
      <c r="AX281" s="7" t="s">
        <v>75</v>
      </c>
      <c r="AY281" s="108" t="s">
        <v>172</v>
      </c>
    </row>
    <row r="282" spans="2:65" s="7" customFormat="1" x14ac:dyDescent="0.2">
      <c r="B282" s="107"/>
      <c r="D282" s="103" t="s">
        <v>182</v>
      </c>
      <c r="E282" s="108" t="s">
        <v>1</v>
      </c>
      <c r="F282" s="109" t="s">
        <v>370</v>
      </c>
      <c r="H282" s="110">
        <v>4361.3999999999996</v>
      </c>
      <c r="L282" s="107"/>
      <c r="M282" s="112"/>
      <c r="T282" s="113"/>
      <c r="AT282" s="108" t="s">
        <v>182</v>
      </c>
      <c r="AU282" s="108" t="s">
        <v>85</v>
      </c>
      <c r="AV282" s="7" t="s">
        <v>85</v>
      </c>
      <c r="AW282" s="7" t="s">
        <v>32</v>
      </c>
      <c r="AX282" s="7" t="s">
        <v>75</v>
      </c>
      <c r="AY282" s="108" t="s">
        <v>172</v>
      </c>
    </row>
    <row r="283" spans="2:65" s="7" customFormat="1" x14ac:dyDescent="0.2">
      <c r="B283" s="107"/>
      <c r="D283" s="103" t="s">
        <v>182</v>
      </c>
      <c r="E283" s="108" t="s">
        <v>1</v>
      </c>
      <c r="F283" s="109" t="s">
        <v>371</v>
      </c>
      <c r="H283" s="110">
        <v>1153.68</v>
      </c>
      <c r="L283" s="107"/>
      <c r="M283" s="112"/>
      <c r="T283" s="113"/>
      <c r="AT283" s="108" t="s">
        <v>182</v>
      </c>
      <c r="AU283" s="108" t="s">
        <v>85</v>
      </c>
      <c r="AV283" s="7" t="s">
        <v>85</v>
      </c>
      <c r="AW283" s="7" t="s">
        <v>32</v>
      </c>
      <c r="AX283" s="7" t="s">
        <v>75</v>
      </c>
      <c r="AY283" s="108" t="s">
        <v>172</v>
      </c>
    </row>
    <row r="284" spans="2:65" s="8" customFormat="1" x14ac:dyDescent="0.2">
      <c r="B284" s="114"/>
      <c r="D284" s="103" t="s">
        <v>182</v>
      </c>
      <c r="E284" s="115" t="s">
        <v>1</v>
      </c>
      <c r="F284" s="116" t="s">
        <v>186</v>
      </c>
      <c r="H284" s="117">
        <v>7979.28</v>
      </c>
      <c r="L284" s="114"/>
      <c r="M284" s="119"/>
      <c r="T284" s="120"/>
      <c r="AT284" s="115" t="s">
        <v>182</v>
      </c>
      <c r="AU284" s="115" t="s">
        <v>85</v>
      </c>
      <c r="AV284" s="8" t="s">
        <v>178</v>
      </c>
      <c r="AW284" s="8" t="s">
        <v>32</v>
      </c>
      <c r="AX284" s="8" t="s">
        <v>83</v>
      </c>
      <c r="AY284" s="115" t="s">
        <v>172</v>
      </c>
    </row>
    <row r="285" spans="2:65" s="1" customFormat="1" ht="24.2" customHeight="1" x14ac:dyDescent="0.2">
      <c r="B285" s="21"/>
      <c r="C285" s="152" t="s">
        <v>372</v>
      </c>
      <c r="D285" s="152" t="s">
        <v>174</v>
      </c>
      <c r="E285" s="153" t="s">
        <v>373</v>
      </c>
      <c r="F285" s="154" t="s">
        <v>374</v>
      </c>
      <c r="G285" s="155" t="s">
        <v>177</v>
      </c>
      <c r="H285" s="156">
        <v>5421.375</v>
      </c>
      <c r="I285" s="244">
        <v>187.03</v>
      </c>
      <c r="J285" s="157">
        <f>ROUND(I285*H285,2)</f>
        <v>1013959.77</v>
      </c>
      <c r="K285" s="158"/>
      <c r="L285" s="21"/>
      <c r="M285" s="159" t="s">
        <v>1</v>
      </c>
      <c r="N285" s="98" t="s">
        <v>40</v>
      </c>
      <c r="P285" s="99">
        <f>O285*H285</f>
        <v>0</v>
      </c>
      <c r="Q285" s="99">
        <v>0.46</v>
      </c>
      <c r="R285" s="99">
        <f>Q285*H285</f>
        <v>2493.8325</v>
      </c>
      <c r="S285" s="99">
        <v>0</v>
      </c>
      <c r="T285" s="100">
        <f>S285*H285</f>
        <v>0</v>
      </c>
      <c r="AR285" s="101" t="s">
        <v>178</v>
      </c>
      <c r="AT285" s="101" t="s">
        <v>174</v>
      </c>
      <c r="AU285" s="101" t="s">
        <v>85</v>
      </c>
      <c r="AY285" s="10" t="s">
        <v>172</v>
      </c>
      <c r="BE285" s="102">
        <f>IF(N285="základní",J285,0)</f>
        <v>1013959.77</v>
      </c>
      <c r="BF285" s="102">
        <f>IF(N285="snížená",J285,0)</f>
        <v>0</v>
      </c>
      <c r="BG285" s="102">
        <f>IF(N285="zákl. přenesená",J285,0)</f>
        <v>0</v>
      </c>
      <c r="BH285" s="102">
        <f>IF(N285="sníž. přenesená",J285,0)</f>
        <v>0</v>
      </c>
      <c r="BI285" s="102">
        <f>IF(N285="nulová",J285,0)</f>
        <v>0</v>
      </c>
      <c r="BJ285" s="10" t="s">
        <v>83</v>
      </c>
      <c r="BK285" s="102">
        <f>ROUND(I285*H285,2)</f>
        <v>1013959.77</v>
      </c>
      <c r="BL285" s="10" t="s">
        <v>178</v>
      </c>
      <c r="BM285" s="101" t="s">
        <v>375</v>
      </c>
    </row>
    <row r="286" spans="2:65" s="1" customFormat="1" ht="19.5" x14ac:dyDescent="0.2">
      <c r="B286" s="21"/>
      <c r="D286" s="103" t="s">
        <v>180</v>
      </c>
      <c r="F286" s="104" t="s">
        <v>376</v>
      </c>
      <c r="L286" s="21"/>
      <c r="M286" s="106"/>
      <c r="T286" s="33"/>
      <c r="AT286" s="10" t="s">
        <v>180</v>
      </c>
      <c r="AU286" s="10" t="s">
        <v>85</v>
      </c>
    </row>
    <row r="287" spans="2:65" s="7" customFormat="1" x14ac:dyDescent="0.2">
      <c r="B287" s="107"/>
      <c r="D287" s="103" t="s">
        <v>182</v>
      </c>
      <c r="E287" s="108" t="s">
        <v>1</v>
      </c>
      <c r="F287" s="109" t="s">
        <v>377</v>
      </c>
      <c r="H287" s="110">
        <v>1080</v>
      </c>
      <c r="L287" s="107"/>
      <c r="M287" s="112"/>
      <c r="T287" s="113"/>
      <c r="AT287" s="108" t="s">
        <v>182</v>
      </c>
      <c r="AU287" s="108" t="s">
        <v>85</v>
      </c>
      <c r="AV287" s="7" t="s">
        <v>85</v>
      </c>
      <c r="AW287" s="7" t="s">
        <v>32</v>
      </c>
      <c r="AX287" s="7" t="s">
        <v>75</v>
      </c>
      <c r="AY287" s="108" t="s">
        <v>172</v>
      </c>
    </row>
    <row r="288" spans="2:65" s="7" customFormat="1" x14ac:dyDescent="0.2">
      <c r="B288" s="107"/>
      <c r="D288" s="103" t="s">
        <v>182</v>
      </c>
      <c r="E288" s="108" t="s">
        <v>1</v>
      </c>
      <c r="F288" s="109" t="s">
        <v>378</v>
      </c>
      <c r="H288" s="110">
        <v>3257.1</v>
      </c>
      <c r="L288" s="107"/>
      <c r="M288" s="112"/>
      <c r="T288" s="113"/>
      <c r="AT288" s="108" t="s">
        <v>182</v>
      </c>
      <c r="AU288" s="108" t="s">
        <v>85</v>
      </c>
      <c r="AV288" s="7" t="s">
        <v>85</v>
      </c>
      <c r="AW288" s="7" t="s">
        <v>32</v>
      </c>
      <c r="AX288" s="7" t="s">
        <v>75</v>
      </c>
      <c r="AY288" s="108" t="s">
        <v>172</v>
      </c>
    </row>
    <row r="289" spans="2:65" s="8" customFormat="1" x14ac:dyDescent="0.2">
      <c r="B289" s="114"/>
      <c r="D289" s="103" t="s">
        <v>182</v>
      </c>
      <c r="E289" s="115" t="s">
        <v>1</v>
      </c>
      <c r="F289" s="116" t="s">
        <v>186</v>
      </c>
      <c r="H289" s="117">
        <v>4337.1000000000004</v>
      </c>
      <c r="L289" s="114"/>
      <c r="M289" s="119"/>
      <c r="T289" s="120"/>
      <c r="AT289" s="115" t="s">
        <v>182</v>
      </c>
      <c r="AU289" s="115" t="s">
        <v>85</v>
      </c>
      <c r="AV289" s="8" t="s">
        <v>178</v>
      </c>
      <c r="AW289" s="8" t="s">
        <v>32</v>
      </c>
      <c r="AX289" s="8" t="s">
        <v>83</v>
      </c>
      <c r="AY289" s="115" t="s">
        <v>172</v>
      </c>
    </row>
    <row r="290" spans="2:65" s="7" customFormat="1" x14ac:dyDescent="0.2">
      <c r="B290" s="107"/>
      <c r="D290" s="103" t="s">
        <v>182</v>
      </c>
      <c r="F290" s="109" t="s">
        <v>379</v>
      </c>
      <c r="H290" s="110">
        <v>5421.375</v>
      </c>
      <c r="L290" s="107"/>
      <c r="M290" s="112"/>
      <c r="T290" s="113"/>
      <c r="AT290" s="108" t="s">
        <v>182</v>
      </c>
      <c r="AU290" s="108" t="s">
        <v>85</v>
      </c>
      <c r="AV290" s="7" t="s">
        <v>85</v>
      </c>
      <c r="AW290" s="7" t="s">
        <v>3</v>
      </c>
      <c r="AX290" s="7" t="s">
        <v>83</v>
      </c>
      <c r="AY290" s="108" t="s">
        <v>172</v>
      </c>
    </row>
    <row r="291" spans="2:65" s="1" customFormat="1" ht="24.2" customHeight="1" x14ac:dyDescent="0.2">
      <c r="B291" s="21"/>
      <c r="C291" s="152" t="s">
        <v>380</v>
      </c>
      <c r="D291" s="152" t="s">
        <v>174</v>
      </c>
      <c r="E291" s="153" t="s">
        <v>381</v>
      </c>
      <c r="F291" s="154" t="s">
        <v>382</v>
      </c>
      <c r="G291" s="155" t="s">
        <v>177</v>
      </c>
      <c r="H291" s="156">
        <v>715.625</v>
      </c>
      <c r="I291" s="244">
        <v>177.27</v>
      </c>
      <c r="J291" s="157">
        <f>ROUND(I291*H291,2)</f>
        <v>126858.84</v>
      </c>
      <c r="K291" s="158"/>
      <c r="L291" s="21"/>
      <c r="M291" s="159" t="s">
        <v>1</v>
      </c>
      <c r="N291" s="98" t="s">
        <v>40</v>
      </c>
      <c r="P291" s="99">
        <f>O291*H291</f>
        <v>0</v>
      </c>
      <c r="Q291" s="99">
        <v>0.38625999999999999</v>
      </c>
      <c r="R291" s="99">
        <f>Q291*H291</f>
        <v>276.41731249999998</v>
      </c>
      <c r="S291" s="99">
        <v>0</v>
      </c>
      <c r="T291" s="100">
        <f>S291*H291</f>
        <v>0</v>
      </c>
      <c r="AR291" s="101" t="s">
        <v>178</v>
      </c>
      <c r="AT291" s="101" t="s">
        <v>174</v>
      </c>
      <c r="AU291" s="101" t="s">
        <v>85</v>
      </c>
      <c r="AY291" s="10" t="s">
        <v>172</v>
      </c>
      <c r="BE291" s="102">
        <f>IF(N291="základní",J291,0)</f>
        <v>126858.84</v>
      </c>
      <c r="BF291" s="102">
        <f>IF(N291="snížená",J291,0)</f>
        <v>0</v>
      </c>
      <c r="BG291" s="102">
        <f>IF(N291="zákl. přenesená",J291,0)</f>
        <v>0</v>
      </c>
      <c r="BH291" s="102">
        <f>IF(N291="sníž. přenesená",J291,0)</f>
        <v>0</v>
      </c>
      <c r="BI291" s="102">
        <f>IF(N291="nulová",J291,0)</f>
        <v>0</v>
      </c>
      <c r="BJ291" s="10" t="s">
        <v>83</v>
      </c>
      <c r="BK291" s="102">
        <f>ROUND(I291*H291,2)</f>
        <v>126858.84</v>
      </c>
      <c r="BL291" s="10" t="s">
        <v>178</v>
      </c>
      <c r="BM291" s="101" t="s">
        <v>383</v>
      </c>
    </row>
    <row r="292" spans="2:65" s="1" customFormat="1" ht="29.25" x14ac:dyDescent="0.2">
      <c r="B292" s="21"/>
      <c r="D292" s="103" t="s">
        <v>180</v>
      </c>
      <c r="F292" s="104" t="s">
        <v>384</v>
      </c>
      <c r="L292" s="21"/>
      <c r="M292" s="106"/>
      <c r="T292" s="33"/>
      <c r="AT292" s="10" t="s">
        <v>180</v>
      </c>
      <c r="AU292" s="10" t="s">
        <v>85</v>
      </c>
    </row>
    <row r="293" spans="2:65" s="160" customFormat="1" x14ac:dyDescent="0.2">
      <c r="B293" s="161"/>
      <c r="D293" s="103" t="s">
        <v>182</v>
      </c>
      <c r="E293" s="162" t="s">
        <v>1</v>
      </c>
      <c r="F293" s="163" t="s">
        <v>385</v>
      </c>
      <c r="H293" s="162" t="s">
        <v>1</v>
      </c>
      <c r="L293" s="161"/>
      <c r="M293" s="164"/>
      <c r="T293" s="165"/>
      <c r="AT293" s="162" t="s">
        <v>182</v>
      </c>
      <c r="AU293" s="162" t="s">
        <v>85</v>
      </c>
      <c r="AV293" s="160" t="s">
        <v>83</v>
      </c>
      <c r="AW293" s="160" t="s">
        <v>32</v>
      </c>
      <c r="AX293" s="160" t="s">
        <v>75</v>
      </c>
      <c r="AY293" s="162" t="s">
        <v>172</v>
      </c>
    </row>
    <row r="294" spans="2:65" s="7" customFormat="1" x14ac:dyDescent="0.2">
      <c r="B294" s="107"/>
      <c r="D294" s="103" t="s">
        <v>182</v>
      </c>
      <c r="E294" s="108" t="s">
        <v>1</v>
      </c>
      <c r="F294" s="109" t="s">
        <v>386</v>
      </c>
      <c r="H294" s="110">
        <v>715.625</v>
      </c>
      <c r="L294" s="107"/>
      <c r="M294" s="112"/>
      <c r="T294" s="113"/>
      <c r="AT294" s="108" t="s">
        <v>182</v>
      </c>
      <c r="AU294" s="108" t="s">
        <v>85</v>
      </c>
      <c r="AV294" s="7" t="s">
        <v>85</v>
      </c>
      <c r="AW294" s="7" t="s">
        <v>32</v>
      </c>
      <c r="AX294" s="7" t="s">
        <v>83</v>
      </c>
      <c r="AY294" s="108" t="s">
        <v>172</v>
      </c>
    </row>
    <row r="295" spans="2:65" s="1" customFormat="1" ht="24.2" customHeight="1" x14ac:dyDescent="0.2">
      <c r="B295" s="21"/>
      <c r="C295" s="152" t="s">
        <v>387</v>
      </c>
      <c r="D295" s="152" t="s">
        <v>174</v>
      </c>
      <c r="E295" s="153" t="s">
        <v>388</v>
      </c>
      <c r="F295" s="154" t="s">
        <v>389</v>
      </c>
      <c r="G295" s="155" t="s">
        <v>177</v>
      </c>
      <c r="H295" s="156">
        <v>5213.875</v>
      </c>
      <c r="I295" s="244">
        <v>202.82</v>
      </c>
      <c r="J295" s="157">
        <f>ROUND(I295*H295,2)</f>
        <v>1057478.1299999999</v>
      </c>
      <c r="K295" s="158"/>
      <c r="L295" s="21"/>
      <c r="M295" s="159" t="s">
        <v>1</v>
      </c>
      <c r="N295" s="98" t="s">
        <v>40</v>
      </c>
      <c r="P295" s="99">
        <f>O295*H295</f>
        <v>0</v>
      </c>
      <c r="Q295" s="99">
        <v>0.57299999999999995</v>
      </c>
      <c r="R295" s="99">
        <f>Q295*H295</f>
        <v>2987.5503749999998</v>
      </c>
      <c r="S295" s="99">
        <v>0</v>
      </c>
      <c r="T295" s="100">
        <f>S295*H295</f>
        <v>0</v>
      </c>
      <c r="AR295" s="101" t="s">
        <v>178</v>
      </c>
      <c r="AT295" s="101" t="s">
        <v>174</v>
      </c>
      <c r="AU295" s="101" t="s">
        <v>85</v>
      </c>
      <c r="AY295" s="10" t="s">
        <v>172</v>
      </c>
      <c r="BE295" s="102">
        <f>IF(N295="základní",J295,0)</f>
        <v>1057478.1299999999</v>
      </c>
      <c r="BF295" s="102">
        <f>IF(N295="snížená",J295,0)</f>
        <v>0</v>
      </c>
      <c r="BG295" s="102">
        <f>IF(N295="zákl. přenesená",J295,0)</f>
        <v>0</v>
      </c>
      <c r="BH295" s="102">
        <f>IF(N295="sníž. přenesená",J295,0)</f>
        <v>0</v>
      </c>
      <c r="BI295" s="102">
        <f>IF(N295="nulová",J295,0)</f>
        <v>0</v>
      </c>
      <c r="BJ295" s="10" t="s">
        <v>83</v>
      </c>
      <c r="BK295" s="102">
        <f>ROUND(I295*H295,2)</f>
        <v>1057478.1299999999</v>
      </c>
      <c r="BL295" s="10" t="s">
        <v>178</v>
      </c>
      <c r="BM295" s="101" t="s">
        <v>390</v>
      </c>
    </row>
    <row r="296" spans="2:65" s="1" customFormat="1" ht="29.25" x14ac:dyDescent="0.2">
      <c r="B296" s="21"/>
      <c r="D296" s="103" t="s">
        <v>180</v>
      </c>
      <c r="F296" s="104" t="s">
        <v>391</v>
      </c>
      <c r="L296" s="21"/>
      <c r="M296" s="106"/>
      <c r="T296" s="33"/>
      <c r="AT296" s="10" t="s">
        <v>180</v>
      </c>
      <c r="AU296" s="10" t="s">
        <v>85</v>
      </c>
    </row>
    <row r="297" spans="2:65" s="160" customFormat="1" x14ac:dyDescent="0.2">
      <c r="B297" s="161"/>
      <c r="D297" s="103" t="s">
        <v>182</v>
      </c>
      <c r="E297" s="162" t="s">
        <v>1</v>
      </c>
      <c r="F297" s="163" t="s">
        <v>385</v>
      </c>
      <c r="H297" s="162" t="s">
        <v>1</v>
      </c>
      <c r="L297" s="161"/>
      <c r="M297" s="164"/>
      <c r="T297" s="165"/>
      <c r="AT297" s="162" t="s">
        <v>182</v>
      </c>
      <c r="AU297" s="162" t="s">
        <v>85</v>
      </c>
      <c r="AV297" s="160" t="s">
        <v>83</v>
      </c>
      <c r="AW297" s="160" t="s">
        <v>32</v>
      </c>
      <c r="AX297" s="160" t="s">
        <v>75</v>
      </c>
      <c r="AY297" s="162" t="s">
        <v>172</v>
      </c>
    </row>
    <row r="298" spans="2:65" s="7" customFormat="1" x14ac:dyDescent="0.2">
      <c r="B298" s="107"/>
      <c r="D298" s="103" t="s">
        <v>182</v>
      </c>
      <c r="E298" s="108" t="s">
        <v>1</v>
      </c>
      <c r="F298" s="109" t="s">
        <v>386</v>
      </c>
      <c r="H298" s="110">
        <v>715.625</v>
      </c>
      <c r="L298" s="107"/>
      <c r="M298" s="112"/>
      <c r="T298" s="113"/>
      <c r="AT298" s="108" t="s">
        <v>182</v>
      </c>
      <c r="AU298" s="108" t="s">
        <v>85</v>
      </c>
      <c r="AV298" s="7" t="s">
        <v>85</v>
      </c>
      <c r="AW298" s="7" t="s">
        <v>32</v>
      </c>
      <c r="AX298" s="7" t="s">
        <v>75</v>
      </c>
      <c r="AY298" s="108" t="s">
        <v>172</v>
      </c>
    </row>
    <row r="299" spans="2:65" s="7" customFormat="1" x14ac:dyDescent="0.2">
      <c r="B299" s="107"/>
      <c r="D299" s="103" t="s">
        <v>182</v>
      </c>
      <c r="E299" s="108" t="s">
        <v>1</v>
      </c>
      <c r="F299" s="109" t="s">
        <v>392</v>
      </c>
      <c r="H299" s="110">
        <v>1000</v>
      </c>
      <c r="L299" s="107"/>
      <c r="M299" s="112"/>
      <c r="T299" s="113"/>
      <c r="AT299" s="108" t="s">
        <v>182</v>
      </c>
      <c r="AU299" s="108" t="s">
        <v>85</v>
      </c>
      <c r="AV299" s="7" t="s">
        <v>85</v>
      </c>
      <c r="AW299" s="7" t="s">
        <v>32</v>
      </c>
      <c r="AX299" s="7" t="s">
        <v>75</v>
      </c>
      <c r="AY299" s="108" t="s">
        <v>172</v>
      </c>
    </row>
    <row r="300" spans="2:65" s="160" customFormat="1" x14ac:dyDescent="0.2">
      <c r="B300" s="161"/>
      <c r="D300" s="103" t="s">
        <v>182</v>
      </c>
      <c r="E300" s="162" t="s">
        <v>1</v>
      </c>
      <c r="F300" s="163" t="s">
        <v>393</v>
      </c>
      <c r="H300" s="162" t="s">
        <v>1</v>
      </c>
      <c r="L300" s="161"/>
      <c r="M300" s="164"/>
      <c r="T300" s="165"/>
      <c r="AT300" s="162" t="s">
        <v>182</v>
      </c>
      <c r="AU300" s="162" t="s">
        <v>85</v>
      </c>
      <c r="AV300" s="160" t="s">
        <v>83</v>
      </c>
      <c r="AW300" s="160" t="s">
        <v>32</v>
      </c>
      <c r="AX300" s="160" t="s">
        <v>75</v>
      </c>
      <c r="AY300" s="162" t="s">
        <v>172</v>
      </c>
    </row>
    <row r="301" spans="2:65" s="7" customFormat="1" x14ac:dyDescent="0.2">
      <c r="B301" s="107"/>
      <c r="D301" s="103" t="s">
        <v>182</v>
      </c>
      <c r="E301" s="108" t="s">
        <v>1</v>
      </c>
      <c r="F301" s="109" t="s">
        <v>394</v>
      </c>
      <c r="H301" s="110">
        <v>1094.75</v>
      </c>
      <c r="L301" s="107"/>
      <c r="M301" s="112"/>
      <c r="T301" s="113"/>
      <c r="AT301" s="108" t="s">
        <v>182</v>
      </c>
      <c r="AU301" s="108" t="s">
        <v>85</v>
      </c>
      <c r="AV301" s="7" t="s">
        <v>85</v>
      </c>
      <c r="AW301" s="7" t="s">
        <v>32</v>
      </c>
      <c r="AX301" s="7" t="s">
        <v>75</v>
      </c>
      <c r="AY301" s="108" t="s">
        <v>172</v>
      </c>
    </row>
    <row r="302" spans="2:65" s="160" customFormat="1" x14ac:dyDescent="0.2">
      <c r="B302" s="161"/>
      <c r="D302" s="103" t="s">
        <v>182</v>
      </c>
      <c r="E302" s="162" t="s">
        <v>1</v>
      </c>
      <c r="F302" s="163" t="s">
        <v>395</v>
      </c>
      <c r="H302" s="162" t="s">
        <v>1</v>
      </c>
      <c r="L302" s="161"/>
      <c r="M302" s="164"/>
      <c r="T302" s="165"/>
      <c r="AT302" s="162" t="s">
        <v>182</v>
      </c>
      <c r="AU302" s="162" t="s">
        <v>85</v>
      </c>
      <c r="AV302" s="160" t="s">
        <v>83</v>
      </c>
      <c r="AW302" s="160" t="s">
        <v>32</v>
      </c>
      <c r="AX302" s="160" t="s">
        <v>75</v>
      </c>
      <c r="AY302" s="162" t="s">
        <v>172</v>
      </c>
    </row>
    <row r="303" spans="2:65" s="7" customFormat="1" x14ac:dyDescent="0.2">
      <c r="B303" s="107"/>
      <c r="D303" s="103" t="s">
        <v>182</v>
      </c>
      <c r="E303" s="108" t="s">
        <v>1</v>
      </c>
      <c r="F303" s="109" t="s">
        <v>396</v>
      </c>
      <c r="H303" s="110">
        <v>2403.5</v>
      </c>
      <c r="L303" s="107"/>
      <c r="M303" s="112"/>
      <c r="T303" s="113"/>
      <c r="AT303" s="108" t="s">
        <v>182</v>
      </c>
      <c r="AU303" s="108" t="s">
        <v>85</v>
      </c>
      <c r="AV303" s="7" t="s">
        <v>85</v>
      </c>
      <c r="AW303" s="7" t="s">
        <v>32</v>
      </c>
      <c r="AX303" s="7" t="s">
        <v>75</v>
      </c>
      <c r="AY303" s="108" t="s">
        <v>172</v>
      </c>
    </row>
    <row r="304" spans="2:65" s="8" customFormat="1" x14ac:dyDescent="0.2">
      <c r="B304" s="114"/>
      <c r="D304" s="103" t="s">
        <v>182</v>
      </c>
      <c r="E304" s="115" t="s">
        <v>1</v>
      </c>
      <c r="F304" s="116" t="s">
        <v>186</v>
      </c>
      <c r="H304" s="117">
        <v>5213.875</v>
      </c>
      <c r="L304" s="114"/>
      <c r="M304" s="119"/>
      <c r="T304" s="120"/>
      <c r="AT304" s="115" t="s">
        <v>182</v>
      </c>
      <c r="AU304" s="115" t="s">
        <v>85</v>
      </c>
      <c r="AV304" s="8" t="s">
        <v>178</v>
      </c>
      <c r="AW304" s="8" t="s">
        <v>32</v>
      </c>
      <c r="AX304" s="8" t="s">
        <v>83</v>
      </c>
      <c r="AY304" s="115" t="s">
        <v>172</v>
      </c>
    </row>
    <row r="305" spans="2:65" s="6" customFormat="1" ht="22.9" customHeight="1" x14ac:dyDescent="0.2">
      <c r="B305" s="76"/>
      <c r="D305" s="77" t="s">
        <v>74</v>
      </c>
      <c r="E305" s="86" t="s">
        <v>228</v>
      </c>
      <c r="F305" s="86" t="s">
        <v>397</v>
      </c>
      <c r="J305" s="87">
        <f>BK305</f>
        <v>57461.65</v>
      </c>
      <c r="L305" s="76"/>
      <c r="M305" s="81"/>
      <c r="P305" s="82">
        <f>SUM(P306:P317)</f>
        <v>0</v>
      </c>
      <c r="R305" s="82">
        <f>SUM(R306:R317)</f>
        <v>6.6107300000000002</v>
      </c>
      <c r="T305" s="83">
        <f>SUM(T306:T317)</f>
        <v>0</v>
      </c>
      <c r="AR305" s="77" t="s">
        <v>83</v>
      </c>
      <c r="AT305" s="84" t="s">
        <v>74</v>
      </c>
      <c r="AU305" s="84" t="s">
        <v>83</v>
      </c>
      <c r="AY305" s="77" t="s">
        <v>172</v>
      </c>
      <c r="BK305" s="85">
        <f>SUM(BK306:BK317)</f>
        <v>57461.65</v>
      </c>
    </row>
    <row r="306" spans="2:65" s="1" customFormat="1" ht="37.9" customHeight="1" x14ac:dyDescent="0.2">
      <c r="B306" s="21"/>
      <c r="C306" s="152" t="s">
        <v>398</v>
      </c>
      <c r="D306" s="152" t="s">
        <v>174</v>
      </c>
      <c r="E306" s="153" t="s">
        <v>399</v>
      </c>
      <c r="F306" s="154" t="s">
        <v>400</v>
      </c>
      <c r="G306" s="155" t="s">
        <v>269</v>
      </c>
      <c r="H306" s="156">
        <v>7.5</v>
      </c>
      <c r="I306" s="244">
        <v>1091.25</v>
      </c>
      <c r="J306" s="157">
        <f>ROUND(I306*H306,2)</f>
        <v>8184.38</v>
      </c>
      <c r="K306" s="158"/>
      <c r="L306" s="21"/>
      <c r="M306" s="159" t="s">
        <v>1</v>
      </c>
      <c r="N306" s="98" t="s">
        <v>40</v>
      </c>
      <c r="P306" s="99">
        <f>O306*H306</f>
        <v>0</v>
      </c>
      <c r="Q306" s="99">
        <v>2.2599999999999999E-3</v>
      </c>
      <c r="R306" s="99">
        <f>Q306*H306</f>
        <v>1.695E-2</v>
      </c>
      <c r="S306" s="99">
        <v>0</v>
      </c>
      <c r="T306" s="100">
        <f>S306*H306</f>
        <v>0</v>
      </c>
      <c r="AR306" s="101" t="s">
        <v>178</v>
      </c>
      <c r="AT306" s="101" t="s">
        <v>174</v>
      </c>
      <c r="AU306" s="101" t="s">
        <v>85</v>
      </c>
      <c r="AY306" s="10" t="s">
        <v>172</v>
      </c>
      <c r="BE306" s="102">
        <f>IF(N306="základní",J306,0)</f>
        <v>8184.38</v>
      </c>
      <c r="BF306" s="102">
        <f>IF(N306="snížená",J306,0)</f>
        <v>0</v>
      </c>
      <c r="BG306" s="102">
        <f>IF(N306="zákl. přenesená",J306,0)</f>
        <v>0</v>
      </c>
      <c r="BH306" s="102">
        <f>IF(N306="sníž. přenesená",J306,0)</f>
        <v>0</v>
      </c>
      <c r="BI306" s="102">
        <f>IF(N306="nulová",J306,0)</f>
        <v>0</v>
      </c>
      <c r="BJ306" s="10" t="s">
        <v>83</v>
      </c>
      <c r="BK306" s="102">
        <f>ROUND(I306*H306,2)</f>
        <v>8184.38</v>
      </c>
      <c r="BL306" s="10" t="s">
        <v>178</v>
      </c>
      <c r="BM306" s="101" t="s">
        <v>401</v>
      </c>
    </row>
    <row r="307" spans="2:65" s="1" customFormat="1" ht="29.25" x14ac:dyDescent="0.2">
      <c r="B307" s="21"/>
      <c r="D307" s="103" t="s">
        <v>180</v>
      </c>
      <c r="F307" s="104" t="s">
        <v>402</v>
      </c>
      <c r="L307" s="21"/>
      <c r="M307" s="106"/>
      <c r="T307" s="33"/>
      <c r="AT307" s="10" t="s">
        <v>180</v>
      </c>
      <c r="AU307" s="10" t="s">
        <v>85</v>
      </c>
    </row>
    <row r="308" spans="2:65" s="7" customFormat="1" x14ac:dyDescent="0.2">
      <c r="B308" s="107"/>
      <c r="D308" s="103" t="s">
        <v>182</v>
      </c>
      <c r="E308" s="108" t="s">
        <v>1</v>
      </c>
      <c r="F308" s="109" t="s">
        <v>403</v>
      </c>
      <c r="H308" s="110">
        <v>7.5</v>
      </c>
      <c r="L308" s="107"/>
      <c r="M308" s="112"/>
      <c r="T308" s="113"/>
      <c r="AT308" s="108" t="s">
        <v>182</v>
      </c>
      <c r="AU308" s="108" t="s">
        <v>85</v>
      </c>
      <c r="AV308" s="7" t="s">
        <v>85</v>
      </c>
      <c r="AW308" s="7" t="s">
        <v>32</v>
      </c>
      <c r="AX308" s="7" t="s">
        <v>83</v>
      </c>
      <c r="AY308" s="108" t="s">
        <v>172</v>
      </c>
    </row>
    <row r="309" spans="2:65" s="1" customFormat="1" ht="16.5" customHeight="1" x14ac:dyDescent="0.2">
      <c r="B309" s="21"/>
      <c r="C309" s="166" t="s">
        <v>404</v>
      </c>
      <c r="D309" s="166" t="s">
        <v>229</v>
      </c>
      <c r="E309" s="167" t="s">
        <v>405</v>
      </c>
      <c r="F309" s="168" t="s">
        <v>406</v>
      </c>
      <c r="G309" s="169" t="s">
        <v>269</v>
      </c>
      <c r="H309" s="170">
        <v>7.5750000000000002</v>
      </c>
      <c r="I309" s="245">
        <v>2501.44</v>
      </c>
      <c r="J309" s="171">
        <f>ROUND(I309*H309,2)</f>
        <v>18948.41</v>
      </c>
      <c r="K309" s="172"/>
      <c r="L309" s="137"/>
      <c r="M309" s="173" t="s">
        <v>1</v>
      </c>
      <c r="N309" s="139" t="s">
        <v>40</v>
      </c>
      <c r="P309" s="99">
        <f>O309*H309</f>
        <v>0</v>
      </c>
      <c r="Q309" s="99">
        <v>0.21440000000000001</v>
      </c>
      <c r="R309" s="99">
        <f>Q309*H309</f>
        <v>1.6240800000000002</v>
      </c>
      <c r="S309" s="99">
        <v>0</v>
      </c>
      <c r="T309" s="100">
        <f>S309*H309</f>
        <v>0</v>
      </c>
      <c r="AR309" s="101" t="s">
        <v>228</v>
      </c>
      <c r="AT309" s="101" t="s">
        <v>229</v>
      </c>
      <c r="AU309" s="101" t="s">
        <v>85</v>
      </c>
      <c r="AY309" s="10" t="s">
        <v>172</v>
      </c>
      <c r="BE309" s="102">
        <f>IF(N309="základní",J309,0)</f>
        <v>18948.41</v>
      </c>
      <c r="BF309" s="102">
        <f>IF(N309="snížená",J309,0)</f>
        <v>0</v>
      </c>
      <c r="BG309" s="102">
        <f>IF(N309="zákl. přenesená",J309,0)</f>
        <v>0</v>
      </c>
      <c r="BH309" s="102">
        <f>IF(N309="sníž. přenesená",J309,0)</f>
        <v>0</v>
      </c>
      <c r="BI309" s="102">
        <f>IF(N309="nulová",J309,0)</f>
        <v>0</v>
      </c>
      <c r="BJ309" s="10" t="s">
        <v>83</v>
      </c>
      <c r="BK309" s="102">
        <f>ROUND(I309*H309,2)</f>
        <v>18948.41</v>
      </c>
      <c r="BL309" s="10" t="s">
        <v>178</v>
      </c>
      <c r="BM309" s="101" t="s">
        <v>407</v>
      </c>
    </row>
    <row r="310" spans="2:65" s="1" customFormat="1" x14ac:dyDescent="0.2">
      <c r="B310" s="21"/>
      <c r="D310" s="103" t="s">
        <v>180</v>
      </c>
      <c r="F310" s="104" t="s">
        <v>406</v>
      </c>
      <c r="L310" s="21"/>
      <c r="M310" s="106"/>
      <c r="T310" s="33"/>
      <c r="AT310" s="10" t="s">
        <v>180</v>
      </c>
      <c r="AU310" s="10" t="s">
        <v>85</v>
      </c>
    </row>
    <row r="311" spans="2:65" s="7" customFormat="1" x14ac:dyDescent="0.2">
      <c r="B311" s="107"/>
      <c r="D311" s="103" t="s">
        <v>182</v>
      </c>
      <c r="E311" s="108" t="s">
        <v>1</v>
      </c>
      <c r="F311" s="109" t="s">
        <v>403</v>
      </c>
      <c r="H311" s="110">
        <v>7.5</v>
      </c>
      <c r="L311" s="107"/>
      <c r="M311" s="112"/>
      <c r="T311" s="113"/>
      <c r="AT311" s="108" t="s">
        <v>182</v>
      </c>
      <c r="AU311" s="108" t="s">
        <v>85</v>
      </c>
      <c r="AV311" s="7" t="s">
        <v>85</v>
      </c>
      <c r="AW311" s="7" t="s">
        <v>32</v>
      </c>
      <c r="AX311" s="7" t="s">
        <v>83</v>
      </c>
      <c r="AY311" s="108" t="s">
        <v>172</v>
      </c>
    </row>
    <row r="312" spans="2:65" s="7" customFormat="1" x14ac:dyDescent="0.2">
      <c r="B312" s="107"/>
      <c r="D312" s="103" t="s">
        <v>182</v>
      </c>
      <c r="F312" s="109" t="s">
        <v>408</v>
      </c>
      <c r="H312" s="110">
        <v>7.5750000000000002</v>
      </c>
      <c r="L312" s="107"/>
      <c r="M312" s="112"/>
      <c r="T312" s="113"/>
      <c r="AT312" s="108" t="s">
        <v>182</v>
      </c>
      <c r="AU312" s="108" t="s">
        <v>85</v>
      </c>
      <c r="AV312" s="7" t="s">
        <v>85</v>
      </c>
      <c r="AW312" s="7" t="s">
        <v>3</v>
      </c>
      <c r="AX312" s="7" t="s">
        <v>83</v>
      </c>
      <c r="AY312" s="108" t="s">
        <v>172</v>
      </c>
    </row>
    <row r="313" spans="2:65" s="1" customFormat="1" ht="37.9" customHeight="1" x14ac:dyDescent="0.2">
      <c r="B313" s="21"/>
      <c r="C313" s="152" t="s">
        <v>409</v>
      </c>
      <c r="D313" s="152" t="s">
        <v>174</v>
      </c>
      <c r="E313" s="153" t="s">
        <v>410</v>
      </c>
      <c r="F313" s="154" t="s">
        <v>411</v>
      </c>
      <c r="G313" s="155" t="s">
        <v>269</v>
      </c>
      <c r="H313" s="156">
        <v>5</v>
      </c>
      <c r="I313" s="244">
        <v>1091.25</v>
      </c>
      <c r="J313" s="157">
        <f>ROUND(I313*H313,2)</f>
        <v>5456.25</v>
      </c>
      <c r="K313" s="158"/>
      <c r="L313" s="21"/>
      <c r="M313" s="159" t="s">
        <v>1</v>
      </c>
      <c r="N313" s="98" t="s">
        <v>40</v>
      </c>
      <c r="P313" s="99">
        <f>O313*H313</f>
        <v>0</v>
      </c>
      <c r="Q313" s="99">
        <v>4.1399999999999996E-3</v>
      </c>
      <c r="R313" s="99">
        <f>Q313*H313</f>
        <v>2.0699999999999996E-2</v>
      </c>
      <c r="S313" s="99">
        <v>0</v>
      </c>
      <c r="T313" s="100">
        <f>S313*H313</f>
        <v>0</v>
      </c>
      <c r="AR313" s="101" t="s">
        <v>178</v>
      </c>
      <c r="AT313" s="101" t="s">
        <v>174</v>
      </c>
      <c r="AU313" s="101" t="s">
        <v>85</v>
      </c>
      <c r="AY313" s="10" t="s">
        <v>172</v>
      </c>
      <c r="BE313" s="102">
        <f>IF(N313="základní",J313,0)</f>
        <v>5456.25</v>
      </c>
      <c r="BF313" s="102">
        <f>IF(N313="snížená",J313,0)</f>
        <v>0</v>
      </c>
      <c r="BG313" s="102">
        <f>IF(N313="zákl. přenesená",J313,0)</f>
        <v>0</v>
      </c>
      <c r="BH313" s="102">
        <f>IF(N313="sníž. přenesená",J313,0)</f>
        <v>0</v>
      </c>
      <c r="BI313" s="102">
        <f>IF(N313="nulová",J313,0)</f>
        <v>0</v>
      </c>
      <c r="BJ313" s="10" t="s">
        <v>83</v>
      </c>
      <c r="BK313" s="102">
        <f>ROUND(I313*H313,2)</f>
        <v>5456.25</v>
      </c>
      <c r="BL313" s="10" t="s">
        <v>178</v>
      </c>
      <c r="BM313" s="101" t="s">
        <v>412</v>
      </c>
    </row>
    <row r="314" spans="2:65" s="1" customFormat="1" ht="29.25" x14ac:dyDescent="0.2">
      <c r="B314" s="21"/>
      <c r="D314" s="103" t="s">
        <v>180</v>
      </c>
      <c r="F314" s="104" t="s">
        <v>413</v>
      </c>
      <c r="L314" s="21"/>
      <c r="M314" s="106"/>
      <c r="T314" s="33"/>
      <c r="AT314" s="10" t="s">
        <v>180</v>
      </c>
      <c r="AU314" s="10" t="s">
        <v>85</v>
      </c>
    </row>
    <row r="315" spans="2:65" s="1" customFormat="1" ht="16.5" customHeight="1" x14ac:dyDescent="0.2">
      <c r="B315" s="21"/>
      <c r="C315" s="166" t="s">
        <v>414</v>
      </c>
      <c r="D315" s="166" t="s">
        <v>229</v>
      </c>
      <c r="E315" s="167" t="s">
        <v>415</v>
      </c>
      <c r="F315" s="168" t="s">
        <v>416</v>
      </c>
      <c r="G315" s="169" t="s">
        <v>269</v>
      </c>
      <c r="H315" s="170">
        <v>5.05</v>
      </c>
      <c r="I315" s="245">
        <v>4925.2700000000004</v>
      </c>
      <c r="J315" s="171">
        <f>ROUND(I315*H315,2)</f>
        <v>24872.61</v>
      </c>
      <c r="K315" s="172"/>
      <c r="L315" s="137"/>
      <c r="M315" s="173" t="s">
        <v>1</v>
      </c>
      <c r="N315" s="139" t="s">
        <v>40</v>
      </c>
      <c r="P315" s="99">
        <f>O315*H315</f>
        <v>0</v>
      </c>
      <c r="Q315" s="99">
        <v>0.98</v>
      </c>
      <c r="R315" s="99">
        <f>Q315*H315</f>
        <v>4.9489999999999998</v>
      </c>
      <c r="S315" s="99">
        <v>0</v>
      </c>
      <c r="T315" s="100">
        <f>S315*H315</f>
        <v>0</v>
      </c>
      <c r="AR315" s="101" t="s">
        <v>228</v>
      </c>
      <c r="AT315" s="101" t="s">
        <v>229</v>
      </c>
      <c r="AU315" s="101" t="s">
        <v>85</v>
      </c>
      <c r="AY315" s="10" t="s">
        <v>172</v>
      </c>
      <c r="BE315" s="102">
        <f>IF(N315="základní",J315,0)</f>
        <v>24872.61</v>
      </c>
      <c r="BF315" s="102">
        <f>IF(N315="snížená",J315,0)</f>
        <v>0</v>
      </c>
      <c r="BG315" s="102">
        <f>IF(N315="zákl. přenesená",J315,0)</f>
        <v>0</v>
      </c>
      <c r="BH315" s="102">
        <f>IF(N315="sníž. přenesená",J315,0)</f>
        <v>0</v>
      </c>
      <c r="BI315" s="102">
        <f>IF(N315="nulová",J315,0)</f>
        <v>0</v>
      </c>
      <c r="BJ315" s="10" t="s">
        <v>83</v>
      </c>
      <c r="BK315" s="102">
        <f>ROUND(I315*H315,2)</f>
        <v>24872.61</v>
      </c>
      <c r="BL315" s="10" t="s">
        <v>178</v>
      </c>
      <c r="BM315" s="101" t="s">
        <v>417</v>
      </c>
    </row>
    <row r="316" spans="2:65" s="1" customFormat="1" x14ac:dyDescent="0.2">
      <c r="B316" s="21"/>
      <c r="D316" s="103" t="s">
        <v>180</v>
      </c>
      <c r="F316" s="104" t="s">
        <v>416</v>
      </c>
      <c r="L316" s="21"/>
      <c r="M316" s="106"/>
      <c r="T316" s="33"/>
      <c r="AT316" s="10" t="s">
        <v>180</v>
      </c>
      <c r="AU316" s="10" t="s">
        <v>85</v>
      </c>
    </row>
    <row r="317" spans="2:65" s="7" customFormat="1" x14ac:dyDescent="0.2">
      <c r="B317" s="107"/>
      <c r="D317" s="103" t="s">
        <v>182</v>
      </c>
      <c r="F317" s="109" t="s">
        <v>418</v>
      </c>
      <c r="H317" s="110">
        <v>5.05</v>
      </c>
      <c r="L317" s="107"/>
      <c r="M317" s="112"/>
      <c r="T317" s="113"/>
      <c r="AT317" s="108" t="s">
        <v>182</v>
      </c>
      <c r="AU317" s="108" t="s">
        <v>85</v>
      </c>
      <c r="AV317" s="7" t="s">
        <v>85</v>
      </c>
      <c r="AW317" s="7" t="s">
        <v>3</v>
      </c>
      <c r="AX317" s="7" t="s">
        <v>83</v>
      </c>
      <c r="AY317" s="108" t="s">
        <v>172</v>
      </c>
    </row>
    <row r="318" spans="2:65" s="6" customFormat="1" ht="22.9" customHeight="1" x14ac:dyDescent="0.2">
      <c r="B318" s="76"/>
      <c r="D318" s="77" t="s">
        <v>74</v>
      </c>
      <c r="E318" s="86" t="s">
        <v>235</v>
      </c>
      <c r="F318" s="86" t="s">
        <v>419</v>
      </c>
      <c r="J318" s="87">
        <f>BK318</f>
        <v>230810.88000000003</v>
      </c>
      <c r="L318" s="76"/>
      <c r="M318" s="81"/>
      <c r="P318" s="82">
        <f>SUM(P319:P401)</f>
        <v>0</v>
      </c>
      <c r="R318" s="82">
        <f>SUM(R319:R401)</f>
        <v>57.5666899</v>
      </c>
      <c r="T318" s="83">
        <f>SUM(T319:T401)</f>
        <v>26.569000000000003</v>
      </c>
      <c r="AR318" s="77" t="s">
        <v>83</v>
      </c>
      <c r="AT318" s="84" t="s">
        <v>74</v>
      </c>
      <c r="AU318" s="84" t="s">
        <v>83</v>
      </c>
      <c r="AY318" s="77" t="s">
        <v>172</v>
      </c>
      <c r="BK318" s="85">
        <f>SUM(BK319:BK401)</f>
        <v>230810.88000000003</v>
      </c>
    </row>
    <row r="319" spans="2:65" s="1" customFormat="1" ht="24.2" customHeight="1" x14ac:dyDescent="0.2">
      <c r="B319" s="21"/>
      <c r="C319" s="152" t="s">
        <v>420</v>
      </c>
      <c r="D319" s="152" t="s">
        <v>174</v>
      </c>
      <c r="E319" s="153" t="s">
        <v>421</v>
      </c>
      <c r="F319" s="154" t="s">
        <v>422</v>
      </c>
      <c r="G319" s="155" t="s">
        <v>269</v>
      </c>
      <c r="H319" s="156">
        <v>17</v>
      </c>
      <c r="I319" s="244">
        <v>2696.6</v>
      </c>
      <c r="J319" s="157">
        <f>ROUND(I319*H319,2)</f>
        <v>45842.2</v>
      </c>
      <c r="K319" s="158"/>
      <c r="L319" s="21"/>
      <c r="M319" s="159" t="s">
        <v>1</v>
      </c>
      <c r="N319" s="98" t="s">
        <v>40</v>
      </c>
      <c r="P319" s="99">
        <f>O319*H319</f>
        <v>0</v>
      </c>
      <c r="Q319" s="99">
        <v>2.9999999999999997E-4</v>
      </c>
      <c r="R319" s="99">
        <f>Q319*H319</f>
        <v>5.0999999999999995E-3</v>
      </c>
      <c r="S319" s="99">
        <v>0</v>
      </c>
      <c r="T319" s="100">
        <f>S319*H319</f>
        <v>0</v>
      </c>
      <c r="AR319" s="101" t="s">
        <v>178</v>
      </c>
      <c r="AT319" s="101" t="s">
        <v>174</v>
      </c>
      <c r="AU319" s="101" t="s">
        <v>85</v>
      </c>
      <c r="AY319" s="10" t="s">
        <v>172</v>
      </c>
      <c r="BE319" s="102">
        <f>IF(N319="základní",J319,0)</f>
        <v>45842.2</v>
      </c>
      <c r="BF319" s="102">
        <f>IF(N319="snížená",J319,0)</f>
        <v>0</v>
      </c>
      <c r="BG319" s="102">
        <f>IF(N319="zákl. přenesená",J319,0)</f>
        <v>0</v>
      </c>
      <c r="BH319" s="102">
        <f>IF(N319="sníž. přenesená",J319,0)</f>
        <v>0</v>
      </c>
      <c r="BI319" s="102">
        <f>IF(N319="nulová",J319,0)</f>
        <v>0</v>
      </c>
      <c r="BJ319" s="10" t="s">
        <v>83</v>
      </c>
      <c r="BK319" s="102">
        <f>ROUND(I319*H319,2)</f>
        <v>45842.2</v>
      </c>
      <c r="BL319" s="10" t="s">
        <v>178</v>
      </c>
      <c r="BM319" s="101" t="s">
        <v>423</v>
      </c>
    </row>
    <row r="320" spans="2:65" s="1" customFormat="1" ht="19.5" x14ac:dyDescent="0.2">
      <c r="B320" s="21"/>
      <c r="D320" s="103" t="s">
        <v>180</v>
      </c>
      <c r="F320" s="104" t="s">
        <v>424</v>
      </c>
      <c r="L320" s="21"/>
      <c r="M320" s="106"/>
      <c r="T320" s="33"/>
      <c r="AT320" s="10" t="s">
        <v>180</v>
      </c>
      <c r="AU320" s="10" t="s">
        <v>85</v>
      </c>
    </row>
    <row r="321" spans="2:65" s="7" customFormat="1" x14ac:dyDescent="0.2">
      <c r="B321" s="107"/>
      <c r="D321" s="103" t="s">
        <v>182</v>
      </c>
      <c r="E321" s="108" t="s">
        <v>1</v>
      </c>
      <c r="F321" s="109" t="s">
        <v>425</v>
      </c>
      <c r="H321" s="110">
        <v>5</v>
      </c>
      <c r="L321" s="107"/>
      <c r="M321" s="112"/>
      <c r="T321" s="113"/>
      <c r="AT321" s="108" t="s">
        <v>182</v>
      </c>
      <c r="AU321" s="108" t="s">
        <v>85</v>
      </c>
      <c r="AV321" s="7" t="s">
        <v>85</v>
      </c>
      <c r="AW321" s="7" t="s">
        <v>32</v>
      </c>
      <c r="AX321" s="7" t="s">
        <v>75</v>
      </c>
      <c r="AY321" s="108" t="s">
        <v>172</v>
      </c>
    </row>
    <row r="322" spans="2:65" s="7" customFormat="1" x14ac:dyDescent="0.2">
      <c r="B322" s="107"/>
      <c r="D322" s="103" t="s">
        <v>182</v>
      </c>
      <c r="E322" s="108" t="s">
        <v>1</v>
      </c>
      <c r="F322" s="109" t="s">
        <v>426</v>
      </c>
      <c r="H322" s="110">
        <v>12</v>
      </c>
      <c r="L322" s="107"/>
      <c r="M322" s="112"/>
      <c r="T322" s="113"/>
      <c r="AT322" s="108" t="s">
        <v>182</v>
      </c>
      <c r="AU322" s="108" t="s">
        <v>85</v>
      </c>
      <c r="AV322" s="7" t="s">
        <v>85</v>
      </c>
      <c r="AW322" s="7" t="s">
        <v>32</v>
      </c>
      <c r="AX322" s="7" t="s">
        <v>75</v>
      </c>
      <c r="AY322" s="108" t="s">
        <v>172</v>
      </c>
    </row>
    <row r="323" spans="2:65" s="8" customFormat="1" x14ac:dyDescent="0.2">
      <c r="B323" s="114"/>
      <c r="D323" s="103" t="s">
        <v>182</v>
      </c>
      <c r="E323" s="115" t="s">
        <v>1</v>
      </c>
      <c r="F323" s="116" t="s">
        <v>186</v>
      </c>
      <c r="H323" s="117">
        <v>17</v>
      </c>
      <c r="L323" s="114"/>
      <c r="M323" s="119"/>
      <c r="T323" s="120"/>
      <c r="AT323" s="115" t="s">
        <v>182</v>
      </c>
      <c r="AU323" s="115" t="s">
        <v>85</v>
      </c>
      <c r="AV323" s="8" t="s">
        <v>178</v>
      </c>
      <c r="AW323" s="8" t="s">
        <v>32</v>
      </c>
      <c r="AX323" s="8" t="s">
        <v>83</v>
      </c>
      <c r="AY323" s="115" t="s">
        <v>172</v>
      </c>
    </row>
    <row r="324" spans="2:65" s="1" customFormat="1" ht="24.2" customHeight="1" x14ac:dyDescent="0.2">
      <c r="B324" s="21"/>
      <c r="C324" s="152" t="s">
        <v>427</v>
      </c>
      <c r="D324" s="152" t="s">
        <v>174</v>
      </c>
      <c r="E324" s="153" t="s">
        <v>428</v>
      </c>
      <c r="F324" s="154" t="s">
        <v>429</v>
      </c>
      <c r="G324" s="155" t="s">
        <v>430</v>
      </c>
      <c r="H324" s="156">
        <v>15</v>
      </c>
      <c r="I324" s="244">
        <v>2735.4</v>
      </c>
      <c r="J324" s="157">
        <f>ROUND(I324*H324,2)</f>
        <v>41031</v>
      </c>
      <c r="K324" s="158"/>
      <c r="L324" s="21"/>
      <c r="M324" s="159" t="s">
        <v>1</v>
      </c>
      <c r="N324" s="98" t="s">
        <v>40</v>
      </c>
      <c r="P324" s="99">
        <f>O324*H324</f>
        <v>0</v>
      </c>
      <c r="Q324" s="99">
        <v>6.9999999999999999E-4</v>
      </c>
      <c r="R324" s="99">
        <f>Q324*H324</f>
        <v>1.0500000000000001E-2</v>
      </c>
      <c r="S324" s="99">
        <v>0</v>
      </c>
      <c r="T324" s="100">
        <f>S324*H324</f>
        <v>0</v>
      </c>
      <c r="AR324" s="101" t="s">
        <v>178</v>
      </c>
      <c r="AT324" s="101" t="s">
        <v>174</v>
      </c>
      <c r="AU324" s="101" t="s">
        <v>85</v>
      </c>
      <c r="AY324" s="10" t="s">
        <v>172</v>
      </c>
      <c r="BE324" s="102">
        <f>IF(N324="základní",J324,0)</f>
        <v>41031</v>
      </c>
      <c r="BF324" s="102">
        <f>IF(N324="snížená",J324,0)</f>
        <v>0</v>
      </c>
      <c r="BG324" s="102">
        <f>IF(N324="zákl. přenesená",J324,0)</f>
        <v>0</v>
      </c>
      <c r="BH324" s="102">
        <f>IF(N324="sníž. přenesená",J324,0)</f>
        <v>0</v>
      </c>
      <c r="BI324" s="102">
        <f>IF(N324="nulová",J324,0)</f>
        <v>0</v>
      </c>
      <c r="BJ324" s="10" t="s">
        <v>83</v>
      </c>
      <c r="BK324" s="102">
        <f>ROUND(I324*H324,2)</f>
        <v>41031</v>
      </c>
      <c r="BL324" s="10" t="s">
        <v>178</v>
      </c>
      <c r="BM324" s="101" t="s">
        <v>431</v>
      </c>
    </row>
    <row r="325" spans="2:65" s="1" customFormat="1" ht="19.5" x14ac:dyDescent="0.2">
      <c r="B325" s="21"/>
      <c r="D325" s="103" t="s">
        <v>180</v>
      </c>
      <c r="F325" s="104" t="s">
        <v>432</v>
      </c>
      <c r="L325" s="21"/>
      <c r="M325" s="106"/>
      <c r="T325" s="33"/>
      <c r="AT325" s="10" t="s">
        <v>180</v>
      </c>
      <c r="AU325" s="10" t="s">
        <v>85</v>
      </c>
    </row>
    <row r="326" spans="2:65" s="160" customFormat="1" x14ac:dyDescent="0.2">
      <c r="B326" s="161"/>
      <c r="D326" s="103" t="s">
        <v>182</v>
      </c>
      <c r="E326" s="162" t="s">
        <v>1</v>
      </c>
      <c r="F326" s="163" t="s">
        <v>385</v>
      </c>
      <c r="H326" s="162" t="s">
        <v>1</v>
      </c>
      <c r="L326" s="161"/>
      <c r="M326" s="164"/>
      <c r="T326" s="165"/>
      <c r="AT326" s="162" t="s">
        <v>182</v>
      </c>
      <c r="AU326" s="162" t="s">
        <v>85</v>
      </c>
      <c r="AV326" s="160" t="s">
        <v>83</v>
      </c>
      <c r="AW326" s="160" t="s">
        <v>32</v>
      </c>
      <c r="AX326" s="160" t="s">
        <v>75</v>
      </c>
      <c r="AY326" s="162" t="s">
        <v>172</v>
      </c>
    </row>
    <row r="327" spans="2:65" s="7" customFormat="1" x14ac:dyDescent="0.2">
      <c r="B327" s="107"/>
      <c r="D327" s="103" t="s">
        <v>182</v>
      </c>
      <c r="E327" s="108" t="s">
        <v>1</v>
      </c>
      <c r="F327" s="109" t="s">
        <v>433</v>
      </c>
      <c r="H327" s="110">
        <v>2</v>
      </c>
      <c r="L327" s="107"/>
      <c r="M327" s="112"/>
      <c r="T327" s="113"/>
      <c r="AT327" s="108" t="s">
        <v>182</v>
      </c>
      <c r="AU327" s="108" t="s">
        <v>85</v>
      </c>
      <c r="AV327" s="7" t="s">
        <v>85</v>
      </c>
      <c r="AW327" s="7" t="s">
        <v>32</v>
      </c>
      <c r="AX327" s="7" t="s">
        <v>75</v>
      </c>
      <c r="AY327" s="108" t="s">
        <v>172</v>
      </c>
    </row>
    <row r="328" spans="2:65" s="7" customFormat="1" x14ac:dyDescent="0.2">
      <c r="B328" s="107"/>
      <c r="D328" s="103" t="s">
        <v>182</v>
      </c>
      <c r="E328" s="108" t="s">
        <v>1</v>
      </c>
      <c r="F328" s="109" t="s">
        <v>434</v>
      </c>
      <c r="H328" s="110">
        <v>2</v>
      </c>
      <c r="L328" s="107"/>
      <c r="M328" s="112"/>
      <c r="T328" s="113"/>
      <c r="AT328" s="108" t="s">
        <v>182</v>
      </c>
      <c r="AU328" s="108" t="s">
        <v>85</v>
      </c>
      <c r="AV328" s="7" t="s">
        <v>85</v>
      </c>
      <c r="AW328" s="7" t="s">
        <v>32</v>
      </c>
      <c r="AX328" s="7" t="s">
        <v>75</v>
      </c>
      <c r="AY328" s="108" t="s">
        <v>172</v>
      </c>
    </row>
    <row r="329" spans="2:65" s="7" customFormat="1" x14ac:dyDescent="0.2">
      <c r="B329" s="107"/>
      <c r="D329" s="103" t="s">
        <v>182</v>
      </c>
      <c r="E329" s="108" t="s">
        <v>1</v>
      </c>
      <c r="F329" s="109" t="s">
        <v>435</v>
      </c>
      <c r="H329" s="110">
        <v>2</v>
      </c>
      <c r="L329" s="107"/>
      <c r="M329" s="112"/>
      <c r="T329" s="113"/>
      <c r="AT329" s="108" t="s">
        <v>182</v>
      </c>
      <c r="AU329" s="108" t="s">
        <v>85</v>
      </c>
      <c r="AV329" s="7" t="s">
        <v>85</v>
      </c>
      <c r="AW329" s="7" t="s">
        <v>32</v>
      </c>
      <c r="AX329" s="7" t="s">
        <v>75</v>
      </c>
      <c r="AY329" s="108" t="s">
        <v>172</v>
      </c>
    </row>
    <row r="330" spans="2:65" s="9" customFormat="1" x14ac:dyDescent="0.2">
      <c r="B330" s="122"/>
      <c r="D330" s="103" t="s">
        <v>182</v>
      </c>
      <c r="E330" s="123" t="s">
        <v>1</v>
      </c>
      <c r="F330" s="124" t="s">
        <v>203</v>
      </c>
      <c r="H330" s="125">
        <v>6</v>
      </c>
      <c r="L330" s="122"/>
      <c r="M330" s="127"/>
      <c r="T330" s="128"/>
      <c r="AT330" s="123" t="s">
        <v>182</v>
      </c>
      <c r="AU330" s="123" t="s">
        <v>85</v>
      </c>
      <c r="AV330" s="9" t="s">
        <v>196</v>
      </c>
      <c r="AW330" s="9" t="s">
        <v>32</v>
      </c>
      <c r="AX330" s="9" t="s">
        <v>75</v>
      </c>
      <c r="AY330" s="123" t="s">
        <v>172</v>
      </c>
    </row>
    <row r="331" spans="2:65" s="160" customFormat="1" x14ac:dyDescent="0.2">
      <c r="B331" s="161"/>
      <c r="D331" s="103" t="s">
        <v>182</v>
      </c>
      <c r="E331" s="162" t="s">
        <v>1</v>
      </c>
      <c r="F331" s="163" t="s">
        <v>393</v>
      </c>
      <c r="H331" s="162" t="s">
        <v>1</v>
      </c>
      <c r="L331" s="161"/>
      <c r="M331" s="164"/>
      <c r="T331" s="165"/>
      <c r="AT331" s="162" t="s">
        <v>182</v>
      </c>
      <c r="AU331" s="162" t="s">
        <v>85</v>
      </c>
      <c r="AV331" s="160" t="s">
        <v>83</v>
      </c>
      <c r="AW331" s="160" t="s">
        <v>32</v>
      </c>
      <c r="AX331" s="160" t="s">
        <v>75</v>
      </c>
      <c r="AY331" s="162" t="s">
        <v>172</v>
      </c>
    </row>
    <row r="332" spans="2:65" s="7" customFormat="1" x14ac:dyDescent="0.2">
      <c r="B332" s="107"/>
      <c r="D332" s="103" t="s">
        <v>182</v>
      </c>
      <c r="E332" s="108" t="s">
        <v>1</v>
      </c>
      <c r="F332" s="109" t="s">
        <v>433</v>
      </c>
      <c r="H332" s="110">
        <v>2</v>
      </c>
      <c r="L332" s="107"/>
      <c r="M332" s="112"/>
      <c r="T332" s="113"/>
      <c r="AT332" s="108" t="s">
        <v>182</v>
      </c>
      <c r="AU332" s="108" t="s">
        <v>85</v>
      </c>
      <c r="AV332" s="7" t="s">
        <v>85</v>
      </c>
      <c r="AW332" s="7" t="s">
        <v>32</v>
      </c>
      <c r="AX332" s="7" t="s">
        <v>75</v>
      </c>
      <c r="AY332" s="108" t="s">
        <v>172</v>
      </c>
    </row>
    <row r="333" spans="2:65" s="7" customFormat="1" x14ac:dyDescent="0.2">
      <c r="B333" s="107"/>
      <c r="D333" s="103" t="s">
        <v>182</v>
      </c>
      <c r="E333" s="108" t="s">
        <v>1</v>
      </c>
      <c r="F333" s="109" t="s">
        <v>434</v>
      </c>
      <c r="H333" s="110">
        <v>2</v>
      </c>
      <c r="L333" s="107"/>
      <c r="M333" s="112"/>
      <c r="T333" s="113"/>
      <c r="AT333" s="108" t="s">
        <v>182</v>
      </c>
      <c r="AU333" s="108" t="s">
        <v>85</v>
      </c>
      <c r="AV333" s="7" t="s">
        <v>85</v>
      </c>
      <c r="AW333" s="7" t="s">
        <v>32</v>
      </c>
      <c r="AX333" s="7" t="s">
        <v>75</v>
      </c>
      <c r="AY333" s="108" t="s">
        <v>172</v>
      </c>
    </row>
    <row r="334" spans="2:65" s="7" customFormat="1" x14ac:dyDescent="0.2">
      <c r="B334" s="107"/>
      <c r="D334" s="103" t="s">
        <v>182</v>
      </c>
      <c r="E334" s="108" t="s">
        <v>1</v>
      </c>
      <c r="F334" s="109" t="s">
        <v>435</v>
      </c>
      <c r="H334" s="110">
        <v>2</v>
      </c>
      <c r="L334" s="107"/>
      <c r="M334" s="112"/>
      <c r="T334" s="113"/>
      <c r="AT334" s="108" t="s">
        <v>182</v>
      </c>
      <c r="AU334" s="108" t="s">
        <v>85</v>
      </c>
      <c r="AV334" s="7" t="s">
        <v>85</v>
      </c>
      <c r="AW334" s="7" t="s">
        <v>32</v>
      </c>
      <c r="AX334" s="7" t="s">
        <v>75</v>
      </c>
      <c r="AY334" s="108" t="s">
        <v>172</v>
      </c>
    </row>
    <row r="335" spans="2:65" s="9" customFormat="1" x14ac:dyDescent="0.2">
      <c r="B335" s="122"/>
      <c r="D335" s="103" t="s">
        <v>182</v>
      </c>
      <c r="E335" s="123" t="s">
        <v>1</v>
      </c>
      <c r="F335" s="124" t="s">
        <v>203</v>
      </c>
      <c r="H335" s="125">
        <v>6</v>
      </c>
      <c r="L335" s="122"/>
      <c r="M335" s="127"/>
      <c r="T335" s="128"/>
      <c r="AT335" s="123" t="s">
        <v>182</v>
      </c>
      <c r="AU335" s="123" t="s">
        <v>85</v>
      </c>
      <c r="AV335" s="9" t="s">
        <v>196</v>
      </c>
      <c r="AW335" s="9" t="s">
        <v>32</v>
      </c>
      <c r="AX335" s="9" t="s">
        <v>75</v>
      </c>
      <c r="AY335" s="123" t="s">
        <v>172</v>
      </c>
    </row>
    <row r="336" spans="2:65" s="160" customFormat="1" x14ac:dyDescent="0.2">
      <c r="B336" s="161"/>
      <c r="D336" s="103" t="s">
        <v>182</v>
      </c>
      <c r="E336" s="162" t="s">
        <v>1</v>
      </c>
      <c r="F336" s="163" t="s">
        <v>395</v>
      </c>
      <c r="H336" s="162" t="s">
        <v>1</v>
      </c>
      <c r="L336" s="161"/>
      <c r="M336" s="164"/>
      <c r="T336" s="165"/>
      <c r="AT336" s="162" t="s">
        <v>182</v>
      </c>
      <c r="AU336" s="162" t="s">
        <v>85</v>
      </c>
      <c r="AV336" s="160" t="s">
        <v>83</v>
      </c>
      <c r="AW336" s="160" t="s">
        <v>32</v>
      </c>
      <c r="AX336" s="160" t="s">
        <v>75</v>
      </c>
      <c r="AY336" s="162" t="s">
        <v>172</v>
      </c>
    </row>
    <row r="337" spans="2:65" s="7" customFormat="1" x14ac:dyDescent="0.2">
      <c r="B337" s="107"/>
      <c r="D337" s="103" t="s">
        <v>182</v>
      </c>
      <c r="E337" s="108" t="s">
        <v>1</v>
      </c>
      <c r="F337" s="109" t="s">
        <v>436</v>
      </c>
      <c r="H337" s="110">
        <v>1</v>
      </c>
      <c r="L337" s="107"/>
      <c r="M337" s="112"/>
      <c r="T337" s="113"/>
      <c r="AT337" s="108" t="s">
        <v>182</v>
      </c>
      <c r="AU337" s="108" t="s">
        <v>85</v>
      </c>
      <c r="AV337" s="7" t="s">
        <v>85</v>
      </c>
      <c r="AW337" s="7" t="s">
        <v>32</v>
      </c>
      <c r="AX337" s="7" t="s">
        <v>75</v>
      </c>
      <c r="AY337" s="108" t="s">
        <v>172</v>
      </c>
    </row>
    <row r="338" spans="2:65" s="7" customFormat="1" x14ac:dyDescent="0.2">
      <c r="B338" s="107"/>
      <c r="D338" s="103" t="s">
        <v>182</v>
      </c>
      <c r="E338" s="108" t="s">
        <v>1</v>
      </c>
      <c r="F338" s="109" t="s">
        <v>437</v>
      </c>
      <c r="H338" s="110">
        <v>1</v>
      </c>
      <c r="L338" s="107"/>
      <c r="M338" s="112"/>
      <c r="T338" s="113"/>
      <c r="AT338" s="108" t="s">
        <v>182</v>
      </c>
      <c r="AU338" s="108" t="s">
        <v>85</v>
      </c>
      <c r="AV338" s="7" t="s">
        <v>85</v>
      </c>
      <c r="AW338" s="7" t="s">
        <v>32</v>
      </c>
      <c r="AX338" s="7" t="s">
        <v>75</v>
      </c>
      <c r="AY338" s="108" t="s">
        <v>172</v>
      </c>
    </row>
    <row r="339" spans="2:65" s="7" customFormat="1" x14ac:dyDescent="0.2">
      <c r="B339" s="107"/>
      <c r="D339" s="103" t="s">
        <v>182</v>
      </c>
      <c r="E339" s="108" t="s">
        <v>1</v>
      </c>
      <c r="F339" s="109" t="s">
        <v>438</v>
      </c>
      <c r="H339" s="110">
        <v>1</v>
      </c>
      <c r="L339" s="107"/>
      <c r="M339" s="112"/>
      <c r="T339" s="113"/>
      <c r="AT339" s="108" t="s">
        <v>182</v>
      </c>
      <c r="AU339" s="108" t="s">
        <v>85</v>
      </c>
      <c r="AV339" s="7" t="s">
        <v>85</v>
      </c>
      <c r="AW339" s="7" t="s">
        <v>32</v>
      </c>
      <c r="AX339" s="7" t="s">
        <v>75</v>
      </c>
      <c r="AY339" s="108" t="s">
        <v>172</v>
      </c>
    </row>
    <row r="340" spans="2:65" s="9" customFormat="1" x14ac:dyDescent="0.2">
      <c r="B340" s="122"/>
      <c r="D340" s="103" t="s">
        <v>182</v>
      </c>
      <c r="E340" s="123" t="s">
        <v>1</v>
      </c>
      <c r="F340" s="124" t="s">
        <v>203</v>
      </c>
      <c r="H340" s="125">
        <v>3</v>
      </c>
      <c r="L340" s="122"/>
      <c r="M340" s="127"/>
      <c r="T340" s="128"/>
      <c r="AT340" s="123" t="s">
        <v>182</v>
      </c>
      <c r="AU340" s="123" t="s">
        <v>85</v>
      </c>
      <c r="AV340" s="9" t="s">
        <v>196</v>
      </c>
      <c r="AW340" s="9" t="s">
        <v>32</v>
      </c>
      <c r="AX340" s="9" t="s">
        <v>75</v>
      </c>
      <c r="AY340" s="123" t="s">
        <v>172</v>
      </c>
    </row>
    <row r="341" spans="2:65" s="8" customFormat="1" x14ac:dyDescent="0.2">
      <c r="B341" s="114"/>
      <c r="D341" s="103" t="s">
        <v>182</v>
      </c>
      <c r="E341" s="115" t="s">
        <v>1</v>
      </c>
      <c r="F341" s="116" t="s">
        <v>186</v>
      </c>
      <c r="H341" s="117">
        <v>15</v>
      </c>
      <c r="L341" s="114"/>
      <c r="M341" s="119"/>
      <c r="T341" s="120"/>
      <c r="AT341" s="115" t="s">
        <v>182</v>
      </c>
      <c r="AU341" s="115" t="s">
        <v>85</v>
      </c>
      <c r="AV341" s="8" t="s">
        <v>178</v>
      </c>
      <c r="AW341" s="8" t="s">
        <v>32</v>
      </c>
      <c r="AX341" s="8" t="s">
        <v>83</v>
      </c>
      <c r="AY341" s="115" t="s">
        <v>172</v>
      </c>
    </row>
    <row r="342" spans="2:65" s="1" customFormat="1" ht="24.2" customHeight="1" x14ac:dyDescent="0.2">
      <c r="B342" s="21"/>
      <c r="C342" s="152" t="s">
        <v>439</v>
      </c>
      <c r="D342" s="152" t="s">
        <v>174</v>
      </c>
      <c r="E342" s="153" t="s">
        <v>440</v>
      </c>
      <c r="F342" s="154" t="s">
        <v>441</v>
      </c>
      <c r="G342" s="155" t="s">
        <v>269</v>
      </c>
      <c r="H342" s="156">
        <v>2646.9</v>
      </c>
      <c r="I342" s="244">
        <v>9.6999999999999993</v>
      </c>
      <c r="J342" s="157">
        <f>ROUND(I342*H342,2)</f>
        <v>25674.93</v>
      </c>
      <c r="K342" s="158"/>
      <c r="L342" s="21"/>
      <c r="M342" s="159" t="s">
        <v>1</v>
      </c>
      <c r="N342" s="98" t="s">
        <v>40</v>
      </c>
      <c r="P342" s="99">
        <f>O342*H342</f>
        <v>0</v>
      </c>
      <c r="Q342" s="99">
        <v>5.0000000000000002E-5</v>
      </c>
      <c r="R342" s="99">
        <f>Q342*H342</f>
        <v>0.13234500000000002</v>
      </c>
      <c r="S342" s="99">
        <v>0</v>
      </c>
      <c r="T342" s="100">
        <f>S342*H342</f>
        <v>0</v>
      </c>
      <c r="AR342" s="101" t="s">
        <v>178</v>
      </c>
      <c r="AT342" s="101" t="s">
        <v>174</v>
      </c>
      <c r="AU342" s="101" t="s">
        <v>85</v>
      </c>
      <c r="AY342" s="10" t="s">
        <v>172</v>
      </c>
      <c r="BE342" s="102">
        <f>IF(N342="základní",J342,0)</f>
        <v>25674.93</v>
      </c>
      <c r="BF342" s="102">
        <f>IF(N342="snížená",J342,0)</f>
        <v>0</v>
      </c>
      <c r="BG342" s="102">
        <f>IF(N342="zákl. přenesená",J342,0)</f>
        <v>0</v>
      </c>
      <c r="BH342" s="102">
        <f>IF(N342="sníž. přenesená",J342,0)</f>
        <v>0</v>
      </c>
      <c r="BI342" s="102">
        <f>IF(N342="nulová",J342,0)</f>
        <v>0</v>
      </c>
      <c r="BJ342" s="10" t="s">
        <v>83</v>
      </c>
      <c r="BK342" s="102">
        <f>ROUND(I342*H342,2)</f>
        <v>25674.93</v>
      </c>
      <c r="BL342" s="10" t="s">
        <v>178</v>
      </c>
      <c r="BM342" s="101" t="s">
        <v>442</v>
      </c>
    </row>
    <row r="343" spans="2:65" s="1" customFormat="1" ht="19.5" x14ac:dyDescent="0.2">
      <c r="B343" s="21"/>
      <c r="D343" s="103" t="s">
        <v>180</v>
      </c>
      <c r="F343" s="104" t="s">
        <v>443</v>
      </c>
      <c r="L343" s="21"/>
      <c r="M343" s="106"/>
      <c r="T343" s="33"/>
      <c r="AT343" s="10" t="s">
        <v>180</v>
      </c>
      <c r="AU343" s="10" t="s">
        <v>85</v>
      </c>
    </row>
    <row r="344" spans="2:65" s="160" customFormat="1" x14ac:dyDescent="0.2">
      <c r="B344" s="161"/>
      <c r="D344" s="103" t="s">
        <v>182</v>
      </c>
      <c r="E344" s="162" t="s">
        <v>1</v>
      </c>
      <c r="F344" s="163" t="s">
        <v>444</v>
      </c>
      <c r="H344" s="162" t="s">
        <v>1</v>
      </c>
      <c r="L344" s="161"/>
      <c r="M344" s="164"/>
      <c r="T344" s="165"/>
      <c r="AT344" s="162" t="s">
        <v>182</v>
      </c>
      <c r="AU344" s="162" t="s">
        <v>85</v>
      </c>
      <c r="AV344" s="160" t="s">
        <v>83</v>
      </c>
      <c r="AW344" s="160" t="s">
        <v>32</v>
      </c>
      <c r="AX344" s="160" t="s">
        <v>75</v>
      </c>
      <c r="AY344" s="162" t="s">
        <v>172</v>
      </c>
    </row>
    <row r="345" spans="2:65" s="7" customFormat="1" x14ac:dyDescent="0.2">
      <c r="B345" s="107"/>
      <c r="D345" s="103" t="s">
        <v>182</v>
      </c>
      <c r="E345" s="108" t="s">
        <v>1</v>
      </c>
      <c r="F345" s="109" t="s">
        <v>445</v>
      </c>
      <c r="H345" s="110">
        <v>867.7</v>
      </c>
      <c r="L345" s="107"/>
      <c r="M345" s="112"/>
      <c r="T345" s="113"/>
      <c r="AT345" s="108" t="s">
        <v>182</v>
      </c>
      <c r="AU345" s="108" t="s">
        <v>85</v>
      </c>
      <c r="AV345" s="7" t="s">
        <v>85</v>
      </c>
      <c r="AW345" s="7" t="s">
        <v>32</v>
      </c>
      <c r="AX345" s="7" t="s">
        <v>75</v>
      </c>
      <c r="AY345" s="108" t="s">
        <v>172</v>
      </c>
    </row>
    <row r="346" spans="2:65" s="7" customFormat="1" x14ac:dyDescent="0.2">
      <c r="B346" s="107"/>
      <c r="D346" s="103" t="s">
        <v>182</v>
      </c>
      <c r="E346" s="108" t="s">
        <v>1</v>
      </c>
      <c r="F346" s="109" t="s">
        <v>446</v>
      </c>
      <c r="H346" s="110">
        <v>1307</v>
      </c>
      <c r="L346" s="107"/>
      <c r="M346" s="112"/>
      <c r="T346" s="113"/>
      <c r="AT346" s="108" t="s">
        <v>182</v>
      </c>
      <c r="AU346" s="108" t="s">
        <v>85</v>
      </c>
      <c r="AV346" s="7" t="s">
        <v>85</v>
      </c>
      <c r="AW346" s="7" t="s">
        <v>32</v>
      </c>
      <c r="AX346" s="7" t="s">
        <v>75</v>
      </c>
      <c r="AY346" s="108" t="s">
        <v>172</v>
      </c>
    </row>
    <row r="347" spans="2:65" s="7" customFormat="1" x14ac:dyDescent="0.2">
      <c r="B347" s="107"/>
      <c r="D347" s="103" t="s">
        <v>182</v>
      </c>
      <c r="E347" s="108" t="s">
        <v>1</v>
      </c>
      <c r="F347" s="109" t="s">
        <v>447</v>
      </c>
      <c r="H347" s="110">
        <v>472.2</v>
      </c>
      <c r="L347" s="107"/>
      <c r="M347" s="112"/>
      <c r="T347" s="113"/>
      <c r="AT347" s="108" t="s">
        <v>182</v>
      </c>
      <c r="AU347" s="108" t="s">
        <v>85</v>
      </c>
      <c r="AV347" s="7" t="s">
        <v>85</v>
      </c>
      <c r="AW347" s="7" t="s">
        <v>32</v>
      </c>
      <c r="AX347" s="7" t="s">
        <v>75</v>
      </c>
      <c r="AY347" s="108" t="s">
        <v>172</v>
      </c>
    </row>
    <row r="348" spans="2:65" s="8" customFormat="1" x14ac:dyDescent="0.2">
      <c r="B348" s="114"/>
      <c r="D348" s="103" t="s">
        <v>182</v>
      </c>
      <c r="E348" s="115" t="s">
        <v>1</v>
      </c>
      <c r="F348" s="116" t="s">
        <v>186</v>
      </c>
      <c r="H348" s="117">
        <v>2646.9</v>
      </c>
      <c r="L348" s="114"/>
      <c r="M348" s="119"/>
      <c r="T348" s="120"/>
      <c r="AT348" s="115" t="s">
        <v>182</v>
      </c>
      <c r="AU348" s="115" t="s">
        <v>85</v>
      </c>
      <c r="AV348" s="8" t="s">
        <v>178</v>
      </c>
      <c r="AW348" s="8" t="s">
        <v>32</v>
      </c>
      <c r="AX348" s="8" t="s">
        <v>83</v>
      </c>
      <c r="AY348" s="115" t="s">
        <v>172</v>
      </c>
    </row>
    <row r="349" spans="2:65" s="1" customFormat="1" ht="24.2" customHeight="1" x14ac:dyDescent="0.2">
      <c r="B349" s="21"/>
      <c r="C349" s="152" t="s">
        <v>448</v>
      </c>
      <c r="D349" s="152" t="s">
        <v>174</v>
      </c>
      <c r="E349" s="153" t="s">
        <v>449</v>
      </c>
      <c r="F349" s="154" t="s">
        <v>450</v>
      </c>
      <c r="G349" s="155" t="s">
        <v>177</v>
      </c>
      <c r="H349" s="156">
        <v>2</v>
      </c>
      <c r="I349" s="244">
        <v>116.39999999999999</v>
      </c>
      <c r="J349" s="157">
        <f>ROUND(I349*H349,2)</f>
        <v>232.8</v>
      </c>
      <c r="K349" s="158"/>
      <c r="L349" s="21"/>
      <c r="M349" s="159" t="s">
        <v>1</v>
      </c>
      <c r="N349" s="98" t="s">
        <v>40</v>
      </c>
      <c r="P349" s="99">
        <f>O349*H349</f>
        <v>0</v>
      </c>
      <c r="Q349" s="99">
        <v>1.1999999999999999E-3</v>
      </c>
      <c r="R349" s="99">
        <f>Q349*H349</f>
        <v>2.3999999999999998E-3</v>
      </c>
      <c r="S349" s="99">
        <v>0</v>
      </c>
      <c r="T349" s="100">
        <f>S349*H349</f>
        <v>0</v>
      </c>
      <c r="AR349" s="101" t="s">
        <v>178</v>
      </c>
      <c r="AT349" s="101" t="s">
        <v>174</v>
      </c>
      <c r="AU349" s="101" t="s">
        <v>85</v>
      </c>
      <c r="AY349" s="10" t="s">
        <v>172</v>
      </c>
      <c r="BE349" s="102">
        <f>IF(N349="základní",J349,0)</f>
        <v>232.8</v>
      </c>
      <c r="BF349" s="102">
        <f>IF(N349="snížená",J349,0)</f>
        <v>0</v>
      </c>
      <c r="BG349" s="102">
        <f>IF(N349="zákl. přenesená",J349,0)</f>
        <v>0</v>
      </c>
      <c r="BH349" s="102">
        <f>IF(N349="sníž. přenesená",J349,0)</f>
        <v>0</v>
      </c>
      <c r="BI349" s="102">
        <f>IF(N349="nulová",J349,0)</f>
        <v>0</v>
      </c>
      <c r="BJ349" s="10" t="s">
        <v>83</v>
      </c>
      <c r="BK349" s="102">
        <f>ROUND(I349*H349,2)</f>
        <v>232.8</v>
      </c>
      <c r="BL349" s="10" t="s">
        <v>178</v>
      </c>
      <c r="BM349" s="101" t="s">
        <v>451</v>
      </c>
    </row>
    <row r="350" spans="2:65" s="1" customFormat="1" ht="19.5" x14ac:dyDescent="0.2">
      <c r="B350" s="21"/>
      <c r="D350" s="103" t="s">
        <v>180</v>
      </c>
      <c r="F350" s="104" t="s">
        <v>452</v>
      </c>
      <c r="L350" s="21"/>
      <c r="M350" s="106"/>
      <c r="T350" s="33"/>
      <c r="AT350" s="10" t="s">
        <v>180</v>
      </c>
      <c r="AU350" s="10" t="s">
        <v>85</v>
      </c>
    </row>
    <row r="351" spans="2:65" s="160" customFormat="1" x14ac:dyDescent="0.2">
      <c r="B351" s="161"/>
      <c r="D351" s="103" t="s">
        <v>182</v>
      </c>
      <c r="E351" s="162" t="s">
        <v>1</v>
      </c>
      <c r="F351" s="163" t="s">
        <v>453</v>
      </c>
      <c r="H351" s="162" t="s">
        <v>1</v>
      </c>
      <c r="L351" s="161"/>
      <c r="M351" s="164"/>
      <c r="T351" s="165"/>
      <c r="AT351" s="162" t="s">
        <v>182</v>
      </c>
      <c r="AU351" s="162" t="s">
        <v>85</v>
      </c>
      <c r="AV351" s="160" t="s">
        <v>83</v>
      </c>
      <c r="AW351" s="160" t="s">
        <v>32</v>
      </c>
      <c r="AX351" s="160" t="s">
        <v>75</v>
      </c>
      <c r="AY351" s="162" t="s">
        <v>172</v>
      </c>
    </row>
    <row r="352" spans="2:65" s="7" customFormat="1" x14ac:dyDescent="0.2">
      <c r="B352" s="107"/>
      <c r="D352" s="103" t="s">
        <v>182</v>
      </c>
      <c r="E352" s="108" t="s">
        <v>1</v>
      </c>
      <c r="F352" s="109" t="s">
        <v>454</v>
      </c>
      <c r="H352" s="110">
        <v>0.8</v>
      </c>
      <c r="L352" s="107"/>
      <c r="M352" s="112"/>
      <c r="T352" s="113"/>
      <c r="AT352" s="108" t="s">
        <v>182</v>
      </c>
      <c r="AU352" s="108" t="s">
        <v>85</v>
      </c>
      <c r="AV352" s="7" t="s">
        <v>85</v>
      </c>
      <c r="AW352" s="7" t="s">
        <v>32</v>
      </c>
      <c r="AX352" s="7" t="s">
        <v>75</v>
      </c>
      <c r="AY352" s="108" t="s">
        <v>172</v>
      </c>
    </row>
    <row r="353" spans="2:65" s="7" customFormat="1" x14ac:dyDescent="0.2">
      <c r="B353" s="107"/>
      <c r="D353" s="103" t="s">
        <v>182</v>
      </c>
      <c r="E353" s="108" t="s">
        <v>1</v>
      </c>
      <c r="F353" s="109" t="s">
        <v>455</v>
      </c>
      <c r="H353" s="110">
        <v>0.8</v>
      </c>
      <c r="L353" s="107"/>
      <c r="M353" s="112"/>
      <c r="T353" s="113"/>
      <c r="AT353" s="108" t="s">
        <v>182</v>
      </c>
      <c r="AU353" s="108" t="s">
        <v>85</v>
      </c>
      <c r="AV353" s="7" t="s">
        <v>85</v>
      </c>
      <c r="AW353" s="7" t="s">
        <v>32</v>
      </c>
      <c r="AX353" s="7" t="s">
        <v>75</v>
      </c>
      <c r="AY353" s="108" t="s">
        <v>172</v>
      </c>
    </row>
    <row r="354" spans="2:65" s="7" customFormat="1" x14ac:dyDescent="0.2">
      <c r="B354" s="107"/>
      <c r="D354" s="103" t="s">
        <v>182</v>
      </c>
      <c r="E354" s="108" t="s">
        <v>1</v>
      </c>
      <c r="F354" s="109" t="s">
        <v>456</v>
      </c>
      <c r="H354" s="110">
        <v>0.4</v>
      </c>
      <c r="L354" s="107"/>
      <c r="M354" s="112"/>
      <c r="T354" s="113"/>
      <c r="AT354" s="108" t="s">
        <v>182</v>
      </c>
      <c r="AU354" s="108" t="s">
        <v>85</v>
      </c>
      <c r="AV354" s="7" t="s">
        <v>85</v>
      </c>
      <c r="AW354" s="7" t="s">
        <v>32</v>
      </c>
      <c r="AX354" s="7" t="s">
        <v>75</v>
      </c>
      <c r="AY354" s="108" t="s">
        <v>172</v>
      </c>
    </row>
    <row r="355" spans="2:65" s="8" customFormat="1" x14ac:dyDescent="0.2">
      <c r="B355" s="114"/>
      <c r="D355" s="103" t="s">
        <v>182</v>
      </c>
      <c r="E355" s="115" t="s">
        <v>1</v>
      </c>
      <c r="F355" s="116" t="s">
        <v>186</v>
      </c>
      <c r="H355" s="117">
        <v>2</v>
      </c>
      <c r="L355" s="114"/>
      <c r="M355" s="119"/>
      <c r="T355" s="120"/>
      <c r="AT355" s="115" t="s">
        <v>182</v>
      </c>
      <c r="AU355" s="115" t="s">
        <v>85</v>
      </c>
      <c r="AV355" s="8" t="s">
        <v>178</v>
      </c>
      <c r="AW355" s="8" t="s">
        <v>32</v>
      </c>
      <c r="AX355" s="8" t="s">
        <v>83</v>
      </c>
      <c r="AY355" s="115" t="s">
        <v>172</v>
      </c>
    </row>
    <row r="356" spans="2:65" s="1" customFormat="1" ht="16.5" customHeight="1" x14ac:dyDescent="0.2">
      <c r="B356" s="21"/>
      <c r="C356" s="152" t="s">
        <v>457</v>
      </c>
      <c r="D356" s="152" t="s">
        <v>174</v>
      </c>
      <c r="E356" s="153" t="s">
        <v>458</v>
      </c>
      <c r="F356" s="154" t="s">
        <v>459</v>
      </c>
      <c r="G356" s="155" t="s">
        <v>269</v>
      </c>
      <c r="H356" s="156">
        <v>2646.9</v>
      </c>
      <c r="I356" s="244">
        <v>0.97</v>
      </c>
      <c r="J356" s="157">
        <f>ROUND(I356*H356,2)</f>
        <v>2567.4899999999998</v>
      </c>
      <c r="K356" s="158"/>
      <c r="L356" s="21"/>
      <c r="M356" s="159" t="s">
        <v>1</v>
      </c>
      <c r="N356" s="98" t="s">
        <v>40</v>
      </c>
      <c r="P356" s="99">
        <f>O356*H356</f>
        <v>0</v>
      </c>
      <c r="Q356" s="99">
        <v>0</v>
      </c>
      <c r="R356" s="99">
        <f>Q356*H356</f>
        <v>0</v>
      </c>
      <c r="S356" s="99">
        <v>0</v>
      </c>
      <c r="T356" s="100">
        <f>S356*H356</f>
        <v>0</v>
      </c>
      <c r="AR356" s="101" t="s">
        <v>178</v>
      </c>
      <c r="AT356" s="101" t="s">
        <v>174</v>
      </c>
      <c r="AU356" s="101" t="s">
        <v>85</v>
      </c>
      <c r="AY356" s="10" t="s">
        <v>172</v>
      </c>
      <c r="BE356" s="102">
        <f>IF(N356="základní",J356,0)</f>
        <v>2567.4899999999998</v>
      </c>
      <c r="BF356" s="102">
        <f>IF(N356="snížená",J356,0)</f>
        <v>0</v>
      </c>
      <c r="BG356" s="102">
        <f>IF(N356="zákl. přenesená",J356,0)</f>
        <v>0</v>
      </c>
      <c r="BH356" s="102">
        <f>IF(N356="sníž. přenesená",J356,0)</f>
        <v>0</v>
      </c>
      <c r="BI356" s="102">
        <f>IF(N356="nulová",J356,0)</f>
        <v>0</v>
      </c>
      <c r="BJ356" s="10" t="s">
        <v>83</v>
      </c>
      <c r="BK356" s="102">
        <f>ROUND(I356*H356,2)</f>
        <v>2567.4899999999998</v>
      </c>
      <c r="BL356" s="10" t="s">
        <v>178</v>
      </c>
      <c r="BM356" s="101" t="s">
        <v>460</v>
      </c>
    </row>
    <row r="357" spans="2:65" s="1" customFormat="1" ht="19.5" x14ac:dyDescent="0.2">
      <c r="B357" s="21"/>
      <c r="D357" s="103" t="s">
        <v>180</v>
      </c>
      <c r="F357" s="104" t="s">
        <v>461</v>
      </c>
      <c r="L357" s="21"/>
      <c r="M357" s="106"/>
      <c r="T357" s="33"/>
      <c r="AT357" s="10" t="s">
        <v>180</v>
      </c>
      <c r="AU357" s="10" t="s">
        <v>85</v>
      </c>
    </row>
    <row r="358" spans="2:65" s="160" customFormat="1" x14ac:dyDescent="0.2">
      <c r="B358" s="161"/>
      <c r="D358" s="103" t="s">
        <v>182</v>
      </c>
      <c r="E358" s="162" t="s">
        <v>1</v>
      </c>
      <c r="F358" s="163" t="s">
        <v>444</v>
      </c>
      <c r="H358" s="162" t="s">
        <v>1</v>
      </c>
      <c r="L358" s="161"/>
      <c r="M358" s="164"/>
      <c r="T358" s="165"/>
      <c r="AT358" s="162" t="s">
        <v>182</v>
      </c>
      <c r="AU358" s="162" t="s">
        <v>85</v>
      </c>
      <c r="AV358" s="160" t="s">
        <v>83</v>
      </c>
      <c r="AW358" s="160" t="s">
        <v>32</v>
      </c>
      <c r="AX358" s="160" t="s">
        <v>75</v>
      </c>
      <c r="AY358" s="162" t="s">
        <v>172</v>
      </c>
    </row>
    <row r="359" spans="2:65" s="7" customFormat="1" x14ac:dyDescent="0.2">
      <c r="B359" s="107"/>
      <c r="D359" s="103" t="s">
        <v>182</v>
      </c>
      <c r="E359" s="108" t="s">
        <v>1</v>
      </c>
      <c r="F359" s="109" t="s">
        <v>445</v>
      </c>
      <c r="H359" s="110">
        <v>867.7</v>
      </c>
      <c r="L359" s="107"/>
      <c r="M359" s="112"/>
      <c r="T359" s="113"/>
      <c r="AT359" s="108" t="s">
        <v>182</v>
      </c>
      <c r="AU359" s="108" t="s">
        <v>85</v>
      </c>
      <c r="AV359" s="7" t="s">
        <v>85</v>
      </c>
      <c r="AW359" s="7" t="s">
        <v>32</v>
      </c>
      <c r="AX359" s="7" t="s">
        <v>75</v>
      </c>
      <c r="AY359" s="108" t="s">
        <v>172</v>
      </c>
    </row>
    <row r="360" spans="2:65" s="7" customFormat="1" x14ac:dyDescent="0.2">
      <c r="B360" s="107"/>
      <c r="D360" s="103" t="s">
        <v>182</v>
      </c>
      <c r="E360" s="108" t="s">
        <v>1</v>
      </c>
      <c r="F360" s="109" t="s">
        <v>446</v>
      </c>
      <c r="H360" s="110">
        <v>1307</v>
      </c>
      <c r="L360" s="107"/>
      <c r="M360" s="112"/>
      <c r="T360" s="113"/>
      <c r="AT360" s="108" t="s">
        <v>182</v>
      </c>
      <c r="AU360" s="108" t="s">
        <v>85</v>
      </c>
      <c r="AV360" s="7" t="s">
        <v>85</v>
      </c>
      <c r="AW360" s="7" t="s">
        <v>32</v>
      </c>
      <c r="AX360" s="7" t="s">
        <v>75</v>
      </c>
      <c r="AY360" s="108" t="s">
        <v>172</v>
      </c>
    </row>
    <row r="361" spans="2:65" s="7" customFormat="1" x14ac:dyDescent="0.2">
      <c r="B361" s="107"/>
      <c r="D361" s="103" t="s">
        <v>182</v>
      </c>
      <c r="E361" s="108" t="s">
        <v>1</v>
      </c>
      <c r="F361" s="109" t="s">
        <v>447</v>
      </c>
      <c r="H361" s="110">
        <v>472.2</v>
      </c>
      <c r="L361" s="107"/>
      <c r="M361" s="112"/>
      <c r="T361" s="113"/>
      <c r="AT361" s="108" t="s">
        <v>182</v>
      </c>
      <c r="AU361" s="108" t="s">
        <v>85</v>
      </c>
      <c r="AV361" s="7" t="s">
        <v>85</v>
      </c>
      <c r="AW361" s="7" t="s">
        <v>32</v>
      </c>
      <c r="AX361" s="7" t="s">
        <v>75</v>
      </c>
      <c r="AY361" s="108" t="s">
        <v>172</v>
      </c>
    </row>
    <row r="362" spans="2:65" s="8" customFormat="1" x14ac:dyDescent="0.2">
      <c r="B362" s="114"/>
      <c r="D362" s="103" t="s">
        <v>182</v>
      </c>
      <c r="E362" s="115" t="s">
        <v>1</v>
      </c>
      <c r="F362" s="116" t="s">
        <v>186</v>
      </c>
      <c r="H362" s="117">
        <v>2646.9</v>
      </c>
      <c r="L362" s="114"/>
      <c r="M362" s="119"/>
      <c r="T362" s="120"/>
      <c r="AT362" s="115" t="s">
        <v>182</v>
      </c>
      <c r="AU362" s="115" t="s">
        <v>85</v>
      </c>
      <c r="AV362" s="8" t="s">
        <v>178</v>
      </c>
      <c r="AW362" s="8" t="s">
        <v>32</v>
      </c>
      <c r="AX362" s="8" t="s">
        <v>83</v>
      </c>
      <c r="AY362" s="115" t="s">
        <v>172</v>
      </c>
    </row>
    <row r="363" spans="2:65" s="1" customFormat="1" ht="16.5" customHeight="1" x14ac:dyDescent="0.2">
      <c r="B363" s="21"/>
      <c r="C363" s="152" t="s">
        <v>462</v>
      </c>
      <c r="D363" s="152" t="s">
        <v>174</v>
      </c>
      <c r="E363" s="153" t="s">
        <v>463</v>
      </c>
      <c r="F363" s="154" t="s">
        <v>464</v>
      </c>
      <c r="G363" s="155" t="s">
        <v>177</v>
      </c>
      <c r="H363" s="156">
        <v>5</v>
      </c>
      <c r="I363" s="244">
        <v>9.6999999999999993</v>
      </c>
      <c r="J363" s="157">
        <f>ROUND(I363*H363,2)</f>
        <v>48.5</v>
      </c>
      <c r="K363" s="158"/>
      <c r="L363" s="21"/>
      <c r="M363" s="159" t="s">
        <v>1</v>
      </c>
      <c r="N363" s="98" t="s">
        <v>40</v>
      </c>
      <c r="P363" s="99">
        <f>O363*H363</f>
        <v>0</v>
      </c>
      <c r="Q363" s="99">
        <v>1.0000000000000001E-5</v>
      </c>
      <c r="R363" s="99">
        <f>Q363*H363</f>
        <v>5.0000000000000002E-5</v>
      </c>
      <c r="S363" s="99">
        <v>0</v>
      </c>
      <c r="T363" s="100">
        <f>S363*H363</f>
        <v>0</v>
      </c>
      <c r="AR363" s="101" t="s">
        <v>178</v>
      </c>
      <c r="AT363" s="101" t="s">
        <v>174</v>
      </c>
      <c r="AU363" s="101" t="s">
        <v>85</v>
      </c>
      <c r="AY363" s="10" t="s">
        <v>172</v>
      </c>
      <c r="BE363" s="102">
        <f>IF(N363="základní",J363,0)</f>
        <v>48.5</v>
      </c>
      <c r="BF363" s="102">
        <f>IF(N363="snížená",J363,0)</f>
        <v>0</v>
      </c>
      <c r="BG363" s="102">
        <f>IF(N363="zákl. přenesená",J363,0)</f>
        <v>0</v>
      </c>
      <c r="BH363" s="102">
        <f>IF(N363="sníž. přenesená",J363,0)</f>
        <v>0</v>
      </c>
      <c r="BI363" s="102">
        <f>IF(N363="nulová",J363,0)</f>
        <v>0</v>
      </c>
      <c r="BJ363" s="10" t="s">
        <v>83</v>
      </c>
      <c r="BK363" s="102">
        <f>ROUND(I363*H363,2)</f>
        <v>48.5</v>
      </c>
      <c r="BL363" s="10" t="s">
        <v>178</v>
      </c>
      <c r="BM363" s="101" t="s">
        <v>465</v>
      </c>
    </row>
    <row r="364" spans="2:65" s="1" customFormat="1" ht="19.5" x14ac:dyDescent="0.2">
      <c r="B364" s="21"/>
      <c r="D364" s="103" t="s">
        <v>180</v>
      </c>
      <c r="F364" s="104" t="s">
        <v>466</v>
      </c>
      <c r="L364" s="21"/>
      <c r="M364" s="106"/>
      <c r="T364" s="33"/>
      <c r="AT364" s="10" t="s">
        <v>180</v>
      </c>
      <c r="AU364" s="10" t="s">
        <v>85</v>
      </c>
    </row>
    <row r="365" spans="2:65" s="160" customFormat="1" x14ac:dyDescent="0.2">
      <c r="B365" s="161"/>
      <c r="D365" s="103" t="s">
        <v>182</v>
      </c>
      <c r="E365" s="162" t="s">
        <v>1</v>
      </c>
      <c r="F365" s="163" t="s">
        <v>453</v>
      </c>
      <c r="H365" s="162" t="s">
        <v>1</v>
      </c>
      <c r="L365" s="161"/>
      <c r="M365" s="164"/>
      <c r="T365" s="165"/>
      <c r="AT365" s="162" t="s">
        <v>182</v>
      </c>
      <c r="AU365" s="162" t="s">
        <v>85</v>
      </c>
      <c r="AV365" s="160" t="s">
        <v>83</v>
      </c>
      <c r="AW365" s="160" t="s">
        <v>32</v>
      </c>
      <c r="AX365" s="160" t="s">
        <v>75</v>
      </c>
      <c r="AY365" s="162" t="s">
        <v>172</v>
      </c>
    </row>
    <row r="366" spans="2:65" s="7" customFormat="1" x14ac:dyDescent="0.2">
      <c r="B366" s="107"/>
      <c r="D366" s="103" t="s">
        <v>182</v>
      </c>
      <c r="E366" s="108" t="s">
        <v>1</v>
      </c>
      <c r="F366" s="109" t="s">
        <v>467</v>
      </c>
      <c r="H366" s="110">
        <v>2</v>
      </c>
      <c r="L366" s="107"/>
      <c r="M366" s="112"/>
      <c r="T366" s="113"/>
      <c r="AT366" s="108" t="s">
        <v>182</v>
      </c>
      <c r="AU366" s="108" t="s">
        <v>85</v>
      </c>
      <c r="AV366" s="7" t="s">
        <v>85</v>
      </c>
      <c r="AW366" s="7" t="s">
        <v>32</v>
      </c>
      <c r="AX366" s="7" t="s">
        <v>75</v>
      </c>
      <c r="AY366" s="108" t="s">
        <v>172</v>
      </c>
    </row>
    <row r="367" spans="2:65" s="7" customFormat="1" x14ac:dyDescent="0.2">
      <c r="B367" s="107"/>
      <c r="D367" s="103" t="s">
        <v>182</v>
      </c>
      <c r="E367" s="108" t="s">
        <v>1</v>
      </c>
      <c r="F367" s="109" t="s">
        <v>468</v>
      </c>
      <c r="H367" s="110">
        <v>2</v>
      </c>
      <c r="L367" s="107"/>
      <c r="M367" s="112"/>
      <c r="T367" s="113"/>
      <c r="AT367" s="108" t="s">
        <v>182</v>
      </c>
      <c r="AU367" s="108" t="s">
        <v>85</v>
      </c>
      <c r="AV367" s="7" t="s">
        <v>85</v>
      </c>
      <c r="AW367" s="7" t="s">
        <v>32</v>
      </c>
      <c r="AX367" s="7" t="s">
        <v>75</v>
      </c>
      <c r="AY367" s="108" t="s">
        <v>172</v>
      </c>
    </row>
    <row r="368" spans="2:65" s="7" customFormat="1" x14ac:dyDescent="0.2">
      <c r="B368" s="107"/>
      <c r="D368" s="103" t="s">
        <v>182</v>
      </c>
      <c r="E368" s="108" t="s">
        <v>1</v>
      </c>
      <c r="F368" s="109" t="s">
        <v>469</v>
      </c>
      <c r="H368" s="110">
        <v>1</v>
      </c>
      <c r="L368" s="107"/>
      <c r="M368" s="112"/>
      <c r="T368" s="113"/>
      <c r="AT368" s="108" t="s">
        <v>182</v>
      </c>
      <c r="AU368" s="108" t="s">
        <v>85</v>
      </c>
      <c r="AV368" s="7" t="s">
        <v>85</v>
      </c>
      <c r="AW368" s="7" t="s">
        <v>32</v>
      </c>
      <c r="AX368" s="7" t="s">
        <v>75</v>
      </c>
      <c r="AY368" s="108" t="s">
        <v>172</v>
      </c>
    </row>
    <row r="369" spans="2:65" s="8" customFormat="1" x14ac:dyDescent="0.2">
      <c r="B369" s="114"/>
      <c r="D369" s="103" t="s">
        <v>182</v>
      </c>
      <c r="E369" s="115" t="s">
        <v>1</v>
      </c>
      <c r="F369" s="116" t="s">
        <v>186</v>
      </c>
      <c r="H369" s="117">
        <v>5</v>
      </c>
      <c r="L369" s="114"/>
      <c r="M369" s="119"/>
      <c r="T369" s="120"/>
      <c r="AT369" s="115" t="s">
        <v>182</v>
      </c>
      <c r="AU369" s="115" t="s">
        <v>85</v>
      </c>
      <c r="AV369" s="8" t="s">
        <v>178</v>
      </c>
      <c r="AW369" s="8" t="s">
        <v>32</v>
      </c>
      <c r="AX369" s="8" t="s">
        <v>83</v>
      </c>
      <c r="AY369" s="115" t="s">
        <v>172</v>
      </c>
    </row>
    <row r="370" spans="2:65" s="1" customFormat="1" ht="24.2" customHeight="1" x14ac:dyDescent="0.2">
      <c r="B370" s="21"/>
      <c r="C370" s="152" t="s">
        <v>470</v>
      </c>
      <c r="D370" s="152" t="s">
        <v>174</v>
      </c>
      <c r="E370" s="153" t="s">
        <v>471</v>
      </c>
      <c r="F370" s="154" t="s">
        <v>472</v>
      </c>
      <c r="G370" s="155" t="s">
        <v>269</v>
      </c>
      <c r="H370" s="156">
        <v>6</v>
      </c>
      <c r="I370" s="244">
        <v>633.73</v>
      </c>
      <c r="J370" s="157">
        <f>ROUND(I370*H370,2)</f>
        <v>3802.38</v>
      </c>
      <c r="K370" s="158"/>
      <c r="L370" s="21"/>
      <c r="M370" s="159" t="s">
        <v>1</v>
      </c>
      <c r="N370" s="98" t="s">
        <v>40</v>
      </c>
      <c r="P370" s="99">
        <f>O370*H370</f>
        <v>0</v>
      </c>
      <c r="Q370" s="99">
        <v>0.20219000000000001</v>
      </c>
      <c r="R370" s="99">
        <f>Q370*H370</f>
        <v>1.2131400000000001</v>
      </c>
      <c r="S370" s="99">
        <v>0</v>
      </c>
      <c r="T370" s="100">
        <f>S370*H370</f>
        <v>0</v>
      </c>
      <c r="AR370" s="101" t="s">
        <v>178</v>
      </c>
      <c r="AT370" s="101" t="s">
        <v>174</v>
      </c>
      <c r="AU370" s="101" t="s">
        <v>85</v>
      </c>
      <c r="AY370" s="10" t="s">
        <v>172</v>
      </c>
      <c r="BE370" s="102">
        <f>IF(N370="základní",J370,0)</f>
        <v>3802.38</v>
      </c>
      <c r="BF370" s="102">
        <f>IF(N370="snížená",J370,0)</f>
        <v>0</v>
      </c>
      <c r="BG370" s="102">
        <f>IF(N370="zákl. přenesená",J370,0)</f>
        <v>0</v>
      </c>
      <c r="BH370" s="102">
        <f>IF(N370="sníž. přenesená",J370,0)</f>
        <v>0</v>
      </c>
      <c r="BI370" s="102">
        <f>IF(N370="nulová",J370,0)</f>
        <v>0</v>
      </c>
      <c r="BJ370" s="10" t="s">
        <v>83</v>
      </c>
      <c r="BK370" s="102">
        <f>ROUND(I370*H370,2)</f>
        <v>3802.38</v>
      </c>
      <c r="BL370" s="10" t="s">
        <v>178</v>
      </c>
      <c r="BM370" s="101" t="s">
        <v>473</v>
      </c>
    </row>
    <row r="371" spans="2:65" s="1" customFormat="1" ht="29.25" x14ac:dyDescent="0.2">
      <c r="B371" s="21"/>
      <c r="D371" s="103" t="s">
        <v>180</v>
      </c>
      <c r="F371" s="104" t="s">
        <v>474</v>
      </c>
      <c r="L371" s="21"/>
      <c r="M371" s="106"/>
      <c r="T371" s="33"/>
      <c r="AT371" s="10" t="s">
        <v>180</v>
      </c>
      <c r="AU371" s="10" t="s">
        <v>85</v>
      </c>
    </row>
    <row r="372" spans="2:65" s="1" customFormat="1" ht="16.5" customHeight="1" x14ac:dyDescent="0.2">
      <c r="B372" s="21"/>
      <c r="C372" s="166" t="s">
        <v>475</v>
      </c>
      <c r="D372" s="166" t="s">
        <v>229</v>
      </c>
      <c r="E372" s="167" t="s">
        <v>476</v>
      </c>
      <c r="F372" s="168" t="s">
        <v>477</v>
      </c>
      <c r="G372" s="169" t="s">
        <v>269</v>
      </c>
      <c r="H372" s="170">
        <v>6</v>
      </c>
      <c r="I372" s="245">
        <v>132.69999999999999</v>
      </c>
      <c r="J372" s="171">
        <f>ROUND(I372*H372,2)</f>
        <v>796.2</v>
      </c>
      <c r="K372" s="172"/>
      <c r="L372" s="137"/>
      <c r="M372" s="173" t="s">
        <v>1</v>
      </c>
      <c r="N372" s="139" t="s">
        <v>40</v>
      </c>
      <c r="P372" s="99">
        <f>O372*H372</f>
        <v>0</v>
      </c>
      <c r="Q372" s="99">
        <v>0.08</v>
      </c>
      <c r="R372" s="99">
        <f>Q372*H372</f>
        <v>0.48</v>
      </c>
      <c r="S372" s="99">
        <v>0</v>
      </c>
      <c r="T372" s="100">
        <f>S372*H372</f>
        <v>0</v>
      </c>
      <c r="AR372" s="101" t="s">
        <v>228</v>
      </c>
      <c r="AT372" s="101" t="s">
        <v>229</v>
      </c>
      <c r="AU372" s="101" t="s">
        <v>85</v>
      </c>
      <c r="AY372" s="10" t="s">
        <v>172</v>
      </c>
      <c r="BE372" s="102">
        <f>IF(N372="základní",J372,0)</f>
        <v>796.2</v>
      </c>
      <c r="BF372" s="102">
        <f>IF(N372="snížená",J372,0)</f>
        <v>0</v>
      </c>
      <c r="BG372" s="102">
        <f>IF(N372="zákl. přenesená",J372,0)</f>
        <v>0</v>
      </c>
      <c r="BH372" s="102">
        <f>IF(N372="sníž. přenesená",J372,0)</f>
        <v>0</v>
      </c>
      <c r="BI372" s="102">
        <f>IF(N372="nulová",J372,0)</f>
        <v>0</v>
      </c>
      <c r="BJ372" s="10" t="s">
        <v>83</v>
      </c>
      <c r="BK372" s="102">
        <f>ROUND(I372*H372,2)</f>
        <v>796.2</v>
      </c>
      <c r="BL372" s="10" t="s">
        <v>178</v>
      </c>
      <c r="BM372" s="101" t="s">
        <v>478</v>
      </c>
    </row>
    <row r="373" spans="2:65" s="1" customFormat="1" x14ac:dyDescent="0.2">
      <c r="B373" s="21"/>
      <c r="D373" s="103" t="s">
        <v>180</v>
      </c>
      <c r="F373" s="104" t="s">
        <v>477</v>
      </c>
      <c r="L373" s="21"/>
      <c r="M373" s="106"/>
      <c r="T373" s="33"/>
      <c r="AT373" s="10" t="s">
        <v>180</v>
      </c>
      <c r="AU373" s="10" t="s">
        <v>85</v>
      </c>
    </row>
    <row r="374" spans="2:65" s="7" customFormat="1" x14ac:dyDescent="0.2">
      <c r="B374" s="107"/>
      <c r="D374" s="103" t="s">
        <v>182</v>
      </c>
      <c r="E374" s="108" t="s">
        <v>1</v>
      </c>
      <c r="F374" s="109" t="s">
        <v>479</v>
      </c>
      <c r="H374" s="110">
        <v>6</v>
      </c>
      <c r="L374" s="107"/>
      <c r="M374" s="112"/>
      <c r="T374" s="113"/>
      <c r="AT374" s="108" t="s">
        <v>182</v>
      </c>
      <c r="AU374" s="108" t="s">
        <v>85</v>
      </c>
      <c r="AV374" s="7" t="s">
        <v>85</v>
      </c>
      <c r="AW374" s="7" t="s">
        <v>32</v>
      </c>
      <c r="AX374" s="7" t="s">
        <v>83</v>
      </c>
      <c r="AY374" s="108" t="s">
        <v>172</v>
      </c>
    </row>
    <row r="375" spans="2:65" s="1" customFormat="1" ht="24.2" customHeight="1" x14ac:dyDescent="0.2">
      <c r="B375" s="21"/>
      <c r="C375" s="152" t="s">
        <v>480</v>
      </c>
      <c r="D375" s="152" t="s">
        <v>174</v>
      </c>
      <c r="E375" s="153" t="s">
        <v>481</v>
      </c>
      <c r="F375" s="154" t="s">
        <v>482</v>
      </c>
      <c r="G375" s="155" t="s">
        <v>430</v>
      </c>
      <c r="H375" s="156">
        <v>2</v>
      </c>
      <c r="I375" s="244">
        <v>4449.13</v>
      </c>
      <c r="J375" s="157">
        <f>ROUND(I375*H375,2)</f>
        <v>8898.26</v>
      </c>
      <c r="K375" s="158"/>
      <c r="L375" s="21"/>
      <c r="M375" s="159" t="s">
        <v>1</v>
      </c>
      <c r="N375" s="98" t="s">
        <v>40</v>
      </c>
      <c r="P375" s="99">
        <f>O375*H375</f>
        <v>0</v>
      </c>
      <c r="Q375" s="99">
        <v>5.8003900000000002</v>
      </c>
      <c r="R375" s="99">
        <f>Q375*H375</f>
        <v>11.60078</v>
      </c>
      <c r="S375" s="99">
        <v>0</v>
      </c>
      <c r="T375" s="100">
        <f>S375*H375</f>
        <v>0</v>
      </c>
      <c r="AR375" s="101" t="s">
        <v>178</v>
      </c>
      <c r="AT375" s="101" t="s">
        <v>174</v>
      </c>
      <c r="AU375" s="101" t="s">
        <v>85</v>
      </c>
      <c r="AY375" s="10" t="s">
        <v>172</v>
      </c>
      <c r="BE375" s="102">
        <f>IF(N375="základní",J375,0)</f>
        <v>8898.26</v>
      </c>
      <c r="BF375" s="102">
        <f>IF(N375="snížená",J375,0)</f>
        <v>0</v>
      </c>
      <c r="BG375" s="102">
        <f>IF(N375="zákl. přenesená",J375,0)</f>
        <v>0</v>
      </c>
      <c r="BH375" s="102">
        <f>IF(N375="sníž. přenesená",J375,0)</f>
        <v>0</v>
      </c>
      <c r="BI375" s="102">
        <f>IF(N375="nulová",J375,0)</f>
        <v>0</v>
      </c>
      <c r="BJ375" s="10" t="s">
        <v>83</v>
      </c>
      <c r="BK375" s="102">
        <f>ROUND(I375*H375,2)</f>
        <v>8898.26</v>
      </c>
      <c r="BL375" s="10" t="s">
        <v>178</v>
      </c>
      <c r="BM375" s="101" t="s">
        <v>483</v>
      </c>
    </row>
    <row r="376" spans="2:65" s="1" customFormat="1" ht="19.5" x14ac:dyDescent="0.2">
      <c r="B376" s="21"/>
      <c r="D376" s="103" t="s">
        <v>180</v>
      </c>
      <c r="F376" s="104" t="s">
        <v>484</v>
      </c>
      <c r="L376" s="21"/>
      <c r="M376" s="106"/>
      <c r="T376" s="33"/>
      <c r="AT376" s="10" t="s">
        <v>180</v>
      </c>
      <c r="AU376" s="10" t="s">
        <v>85</v>
      </c>
    </row>
    <row r="377" spans="2:65" s="7" customFormat="1" x14ac:dyDescent="0.2">
      <c r="B377" s="107"/>
      <c r="D377" s="103" t="s">
        <v>182</v>
      </c>
      <c r="E377" s="108" t="s">
        <v>1</v>
      </c>
      <c r="F377" s="109" t="s">
        <v>485</v>
      </c>
      <c r="H377" s="110">
        <v>2</v>
      </c>
      <c r="L377" s="107"/>
      <c r="M377" s="112"/>
      <c r="T377" s="113"/>
      <c r="AT377" s="108" t="s">
        <v>182</v>
      </c>
      <c r="AU377" s="108" t="s">
        <v>85</v>
      </c>
      <c r="AV377" s="7" t="s">
        <v>85</v>
      </c>
      <c r="AW377" s="7" t="s">
        <v>32</v>
      </c>
      <c r="AX377" s="7" t="s">
        <v>83</v>
      </c>
      <c r="AY377" s="108" t="s">
        <v>172</v>
      </c>
    </row>
    <row r="378" spans="2:65" s="1" customFormat="1" ht="24.2" customHeight="1" x14ac:dyDescent="0.2">
      <c r="B378" s="21"/>
      <c r="C378" s="152" t="s">
        <v>486</v>
      </c>
      <c r="D378" s="152" t="s">
        <v>174</v>
      </c>
      <c r="E378" s="153" t="s">
        <v>487</v>
      </c>
      <c r="F378" s="154" t="s">
        <v>488</v>
      </c>
      <c r="G378" s="155" t="s">
        <v>430</v>
      </c>
      <c r="H378" s="156">
        <v>2</v>
      </c>
      <c r="I378" s="244">
        <v>39634.550000000003</v>
      </c>
      <c r="J378" s="157">
        <f>ROUND(I378*H378,2)</f>
        <v>79269.100000000006</v>
      </c>
      <c r="K378" s="158"/>
      <c r="L378" s="21"/>
      <c r="M378" s="159" t="s">
        <v>1</v>
      </c>
      <c r="N378" s="98" t="s">
        <v>40</v>
      </c>
      <c r="P378" s="99">
        <f>O378*H378</f>
        <v>0</v>
      </c>
      <c r="Q378" s="99">
        <v>14.14974</v>
      </c>
      <c r="R378" s="99">
        <f>Q378*H378</f>
        <v>28.299479999999999</v>
      </c>
      <c r="S378" s="99">
        <v>0</v>
      </c>
      <c r="T378" s="100">
        <f>S378*H378</f>
        <v>0</v>
      </c>
      <c r="AR378" s="101" t="s">
        <v>178</v>
      </c>
      <c r="AT378" s="101" t="s">
        <v>174</v>
      </c>
      <c r="AU378" s="101" t="s">
        <v>85</v>
      </c>
      <c r="AY378" s="10" t="s">
        <v>172</v>
      </c>
      <c r="BE378" s="102">
        <f>IF(N378="základní",J378,0)</f>
        <v>79269.100000000006</v>
      </c>
      <c r="BF378" s="102">
        <f>IF(N378="snížená",J378,0)</f>
        <v>0</v>
      </c>
      <c r="BG378" s="102">
        <f>IF(N378="zákl. přenesená",J378,0)</f>
        <v>0</v>
      </c>
      <c r="BH378" s="102">
        <f>IF(N378="sníž. přenesená",J378,0)</f>
        <v>0</v>
      </c>
      <c r="BI378" s="102">
        <f>IF(N378="nulová",J378,0)</f>
        <v>0</v>
      </c>
      <c r="BJ378" s="10" t="s">
        <v>83</v>
      </c>
      <c r="BK378" s="102">
        <f>ROUND(I378*H378,2)</f>
        <v>79269.100000000006</v>
      </c>
      <c r="BL378" s="10" t="s">
        <v>178</v>
      </c>
      <c r="BM378" s="101" t="s">
        <v>489</v>
      </c>
    </row>
    <row r="379" spans="2:65" s="1" customFormat="1" ht="19.5" x14ac:dyDescent="0.2">
      <c r="B379" s="21"/>
      <c r="D379" s="103" t="s">
        <v>180</v>
      </c>
      <c r="F379" s="104" t="s">
        <v>490</v>
      </c>
      <c r="L379" s="21"/>
      <c r="M379" s="106"/>
      <c r="T379" s="33"/>
      <c r="AT379" s="10" t="s">
        <v>180</v>
      </c>
      <c r="AU379" s="10" t="s">
        <v>85</v>
      </c>
    </row>
    <row r="380" spans="2:65" s="1" customFormat="1" ht="24.2" customHeight="1" x14ac:dyDescent="0.2">
      <c r="B380" s="21"/>
      <c r="C380" s="152" t="s">
        <v>491</v>
      </c>
      <c r="D380" s="152" t="s">
        <v>174</v>
      </c>
      <c r="E380" s="153" t="s">
        <v>492</v>
      </c>
      <c r="F380" s="154" t="s">
        <v>493</v>
      </c>
      <c r="G380" s="155" t="s">
        <v>269</v>
      </c>
      <c r="H380" s="156">
        <v>3.75</v>
      </c>
      <c r="I380" s="244">
        <v>291</v>
      </c>
      <c r="J380" s="157">
        <f>ROUND(I380*H380,2)</f>
        <v>1091.25</v>
      </c>
      <c r="K380" s="158"/>
      <c r="L380" s="21"/>
      <c r="M380" s="159" t="s">
        <v>1</v>
      </c>
      <c r="N380" s="98" t="s">
        <v>40</v>
      </c>
      <c r="P380" s="99">
        <f>O380*H380</f>
        <v>0</v>
      </c>
      <c r="Q380" s="99">
        <v>0.58896999999999999</v>
      </c>
      <c r="R380" s="99">
        <f>Q380*H380</f>
        <v>2.2086375</v>
      </c>
      <c r="S380" s="99">
        <v>0</v>
      </c>
      <c r="T380" s="100">
        <f>S380*H380</f>
        <v>0</v>
      </c>
      <c r="AR380" s="101" t="s">
        <v>178</v>
      </c>
      <c r="AT380" s="101" t="s">
        <v>174</v>
      </c>
      <c r="AU380" s="101" t="s">
        <v>85</v>
      </c>
      <c r="AY380" s="10" t="s">
        <v>172</v>
      </c>
      <c r="BE380" s="102">
        <f>IF(N380="základní",J380,0)</f>
        <v>1091.25</v>
      </c>
      <c r="BF380" s="102">
        <f>IF(N380="snížená",J380,0)</f>
        <v>0</v>
      </c>
      <c r="BG380" s="102">
        <f>IF(N380="zákl. přenesená",J380,0)</f>
        <v>0</v>
      </c>
      <c r="BH380" s="102">
        <f>IF(N380="sníž. přenesená",J380,0)</f>
        <v>0</v>
      </c>
      <c r="BI380" s="102">
        <f>IF(N380="nulová",J380,0)</f>
        <v>0</v>
      </c>
      <c r="BJ380" s="10" t="s">
        <v>83</v>
      </c>
      <c r="BK380" s="102">
        <f>ROUND(I380*H380,2)</f>
        <v>1091.25</v>
      </c>
      <c r="BL380" s="10" t="s">
        <v>178</v>
      </c>
      <c r="BM380" s="101" t="s">
        <v>494</v>
      </c>
    </row>
    <row r="381" spans="2:65" s="1" customFormat="1" ht="19.5" x14ac:dyDescent="0.2">
      <c r="B381" s="21"/>
      <c r="D381" s="103" t="s">
        <v>180</v>
      </c>
      <c r="F381" s="104" t="s">
        <v>495</v>
      </c>
      <c r="L381" s="21"/>
      <c r="M381" s="106"/>
      <c r="T381" s="33"/>
      <c r="AT381" s="10" t="s">
        <v>180</v>
      </c>
      <c r="AU381" s="10" t="s">
        <v>85</v>
      </c>
    </row>
    <row r="382" spans="2:65" s="1" customFormat="1" ht="24.2" customHeight="1" x14ac:dyDescent="0.2">
      <c r="B382" s="21"/>
      <c r="C382" s="152" t="s">
        <v>496</v>
      </c>
      <c r="D382" s="152" t="s">
        <v>174</v>
      </c>
      <c r="E382" s="153" t="s">
        <v>497</v>
      </c>
      <c r="F382" s="154" t="s">
        <v>498</v>
      </c>
      <c r="G382" s="155" t="s">
        <v>269</v>
      </c>
      <c r="H382" s="156">
        <v>5.0999999999999996</v>
      </c>
      <c r="I382" s="244">
        <v>776</v>
      </c>
      <c r="J382" s="157">
        <f>ROUND(I382*H382,2)</f>
        <v>3957.6</v>
      </c>
      <c r="K382" s="158"/>
      <c r="L382" s="21"/>
      <c r="M382" s="159" t="s">
        <v>1</v>
      </c>
      <c r="N382" s="98" t="s">
        <v>40</v>
      </c>
      <c r="P382" s="99">
        <f>O382*H382</f>
        <v>0</v>
      </c>
      <c r="Q382" s="99">
        <v>1.3682799999999999</v>
      </c>
      <c r="R382" s="99">
        <f>Q382*H382</f>
        <v>6.9782279999999997</v>
      </c>
      <c r="S382" s="99">
        <v>0</v>
      </c>
      <c r="T382" s="100">
        <f>S382*H382</f>
        <v>0</v>
      </c>
      <c r="AR382" s="101" t="s">
        <v>178</v>
      </c>
      <c r="AT382" s="101" t="s">
        <v>174</v>
      </c>
      <c r="AU382" s="101" t="s">
        <v>85</v>
      </c>
      <c r="AY382" s="10" t="s">
        <v>172</v>
      </c>
      <c r="BE382" s="102">
        <f>IF(N382="základní",J382,0)</f>
        <v>3957.6</v>
      </c>
      <c r="BF382" s="102">
        <f>IF(N382="snížená",J382,0)</f>
        <v>0</v>
      </c>
      <c r="BG382" s="102">
        <f>IF(N382="zákl. přenesená",J382,0)</f>
        <v>0</v>
      </c>
      <c r="BH382" s="102">
        <f>IF(N382="sníž. přenesená",J382,0)</f>
        <v>0</v>
      </c>
      <c r="BI382" s="102">
        <f>IF(N382="nulová",J382,0)</f>
        <v>0</v>
      </c>
      <c r="BJ382" s="10" t="s">
        <v>83</v>
      </c>
      <c r="BK382" s="102">
        <f>ROUND(I382*H382,2)</f>
        <v>3957.6</v>
      </c>
      <c r="BL382" s="10" t="s">
        <v>178</v>
      </c>
      <c r="BM382" s="101" t="s">
        <v>499</v>
      </c>
    </row>
    <row r="383" spans="2:65" s="1" customFormat="1" ht="19.5" x14ac:dyDescent="0.2">
      <c r="B383" s="21"/>
      <c r="D383" s="103" t="s">
        <v>180</v>
      </c>
      <c r="F383" s="104" t="s">
        <v>500</v>
      </c>
      <c r="L383" s="21"/>
      <c r="M383" s="106"/>
      <c r="T383" s="33"/>
      <c r="AT383" s="10" t="s">
        <v>180</v>
      </c>
      <c r="AU383" s="10" t="s">
        <v>85</v>
      </c>
    </row>
    <row r="384" spans="2:65" s="1" customFormat="1" ht="24.2" customHeight="1" x14ac:dyDescent="0.2">
      <c r="B384" s="21"/>
      <c r="C384" s="152" t="s">
        <v>501</v>
      </c>
      <c r="D384" s="152" t="s">
        <v>174</v>
      </c>
      <c r="E384" s="153" t="s">
        <v>502</v>
      </c>
      <c r="F384" s="154" t="s">
        <v>503</v>
      </c>
      <c r="G384" s="155" t="s">
        <v>189</v>
      </c>
      <c r="H384" s="156">
        <v>2.871</v>
      </c>
      <c r="I384" s="244">
        <v>3885.8199999999997</v>
      </c>
      <c r="J384" s="157">
        <f>ROUND(I384*H384,2)</f>
        <v>11156.19</v>
      </c>
      <c r="K384" s="158"/>
      <c r="L384" s="21"/>
      <c r="M384" s="159" t="s">
        <v>1</v>
      </c>
      <c r="N384" s="98" t="s">
        <v>40</v>
      </c>
      <c r="P384" s="99">
        <f>O384*H384</f>
        <v>0</v>
      </c>
      <c r="Q384" s="99">
        <v>2.3113999999999999</v>
      </c>
      <c r="R384" s="99">
        <f>Q384*H384</f>
        <v>6.6360294</v>
      </c>
      <c r="S384" s="99">
        <v>0</v>
      </c>
      <c r="T384" s="100">
        <f>S384*H384</f>
        <v>0</v>
      </c>
      <c r="AR384" s="101" t="s">
        <v>178</v>
      </c>
      <c r="AT384" s="101" t="s">
        <v>174</v>
      </c>
      <c r="AU384" s="101" t="s">
        <v>85</v>
      </c>
      <c r="AY384" s="10" t="s">
        <v>172</v>
      </c>
      <c r="BE384" s="102">
        <f>IF(N384="základní",J384,0)</f>
        <v>11156.19</v>
      </c>
      <c r="BF384" s="102">
        <f>IF(N384="snížená",J384,0)</f>
        <v>0</v>
      </c>
      <c r="BG384" s="102">
        <f>IF(N384="zákl. přenesená",J384,0)</f>
        <v>0</v>
      </c>
      <c r="BH384" s="102">
        <f>IF(N384="sníž. přenesená",J384,0)</f>
        <v>0</v>
      </c>
      <c r="BI384" s="102">
        <f>IF(N384="nulová",J384,0)</f>
        <v>0</v>
      </c>
      <c r="BJ384" s="10" t="s">
        <v>83</v>
      </c>
      <c r="BK384" s="102">
        <f>ROUND(I384*H384,2)</f>
        <v>11156.19</v>
      </c>
      <c r="BL384" s="10" t="s">
        <v>178</v>
      </c>
      <c r="BM384" s="101" t="s">
        <v>504</v>
      </c>
    </row>
    <row r="385" spans="2:65" s="1" customFormat="1" ht="19.5" x14ac:dyDescent="0.2">
      <c r="B385" s="21"/>
      <c r="D385" s="103" t="s">
        <v>180</v>
      </c>
      <c r="F385" s="104" t="s">
        <v>505</v>
      </c>
      <c r="L385" s="21"/>
      <c r="M385" s="106"/>
      <c r="T385" s="33"/>
      <c r="AT385" s="10" t="s">
        <v>180</v>
      </c>
      <c r="AU385" s="10" t="s">
        <v>85</v>
      </c>
    </row>
    <row r="386" spans="2:65" s="7" customFormat="1" x14ac:dyDescent="0.2">
      <c r="B386" s="107"/>
      <c r="D386" s="103" t="s">
        <v>182</v>
      </c>
      <c r="E386" s="108" t="s">
        <v>1</v>
      </c>
      <c r="F386" s="109" t="s">
        <v>506</v>
      </c>
      <c r="H386" s="110">
        <v>0.52500000000000002</v>
      </c>
      <c r="L386" s="107"/>
      <c r="M386" s="112"/>
      <c r="T386" s="113"/>
      <c r="AT386" s="108" t="s">
        <v>182</v>
      </c>
      <c r="AU386" s="108" t="s">
        <v>85</v>
      </c>
      <c r="AV386" s="7" t="s">
        <v>85</v>
      </c>
      <c r="AW386" s="7" t="s">
        <v>32</v>
      </c>
      <c r="AX386" s="7" t="s">
        <v>75</v>
      </c>
      <c r="AY386" s="108" t="s">
        <v>172</v>
      </c>
    </row>
    <row r="387" spans="2:65" s="7" customFormat="1" x14ac:dyDescent="0.2">
      <c r="B387" s="107"/>
      <c r="D387" s="103" t="s">
        <v>182</v>
      </c>
      <c r="E387" s="108" t="s">
        <v>1</v>
      </c>
      <c r="F387" s="109" t="s">
        <v>507</v>
      </c>
      <c r="H387" s="110">
        <v>2.3460000000000001</v>
      </c>
      <c r="L387" s="107"/>
      <c r="M387" s="112"/>
      <c r="T387" s="113"/>
      <c r="AT387" s="108" t="s">
        <v>182</v>
      </c>
      <c r="AU387" s="108" t="s">
        <v>85</v>
      </c>
      <c r="AV387" s="7" t="s">
        <v>85</v>
      </c>
      <c r="AW387" s="7" t="s">
        <v>32</v>
      </c>
      <c r="AX387" s="7" t="s">
        <v>75</v>
      </c>
      <c r="AY387" s="108" t="s">
        <v>172</v>
      </c>
    </row>
    <row r="388" spans="2:65" s="8" customFormat="1" x14ac:dyDescent="0.2">
      <c r="B388" s="114"/>
      <c r="D388" s="103" t="s">
        <v>182</v>
      </c>
      <c r="E388" s="115" t="s">
        <v>1</v>
      </c>
      <c r="F388" s="116" t="s">
        <v>186</v>
      </c>
      <c r="H388" s="117">
        <v>2.871</v>
      </c>
      <c r="L388" s="114"/>
      <c r="M388" s="119"/>
      <c r="T388" s="120"/>
      <c r="AT388" s="115" t="s">
        <v>182</v>
      </c>
      <c r="AU388" s="115" t="s">
        <v>85</v>
      </c>
      <c r="AV388" s="8" t="s">
        <v>178</v>
      </c>
      <c r="AW388" s="8" t="s">
        <v>32</v>
      </c>
      <c r="AX388" s="8" t="s">
        <v>83</v>
      </c>
      <c r="AY388" s="115" t="s">
        <v>172</v>
      </c>
    </row>
    <row r="389" spans="2:65" s="1" customFormat="1" ht="24.2" customHeight="1" x14ac:dyDescent="0.2">
      <c r="B389" s="21"/>
      <c r="C389" s="152" t="s">
        <v>508</v>
      </c>
      <c r="D389" s="152" t="s">
        <v>174</v>
      </c>
      <c r="E389" s="153" t="s">
        <v>509</v>
      </c>
      <c r="F389" s="154" t="s">
        <v>510</v>
      </c>
      <c r="G389" s="155" t="s">
        <v>177</v>
      </c>
      <c r="H389" s="156">
        <v>1328.45</v>
      </c>
      <c r="I389" s="244">
        <v>4.8499999999999996</v>
      </c>
      <c r="J389" s="157">
        <f>ROUND(I389*H389,2)</f>
        <v>6442.98</v>
      </c>
      <c r="K389" s="158"/>
      <c r="L389" s="21"/>
      <c r="M389" s="159" t="s">
        <v>1</v>
      </c>
      <c r="N389" s="98" t="s">
        <v>40</v>
      </c>
      <c r="P389" s="99">
        <f>O389*H389</f>
        <v>0</v>
      </c>
      <c r="Q389" s="99">
        <v>0</v>
      </c>
      <c r="R389" s="99">
        <f>Q389*H389</f>
        <v>0</v>
      </c>
      <c r="S389" s="99">
        <v>0.02</v>
      </c>
      <c r="T389" s="100">
        <f>S389*H389</f>
        <v>26.569000000000003</v>
      </c>
      <c r="AR389" s="101" t="s">
        <v>178</v>
      </c>
      <c r="AT389" s="101" t="s">
        <v>174</v>
      </c>
      <c r="AU389" s="101" t="s">
        <v>85</v>
      </c>
      <c r="AY389" s="10" t="s">
        <v>172</v>
      </c>
      <c r="BE389" s="102">
        <f>IF(N389="základní",J389,0)</f>
        <v>6442.98</v>
      </c>
      <c r="BF389" s="102">
        <f>IF(N389="snížená",J389,0)</f>
        <v>0</v>
      </c>
      <c r="BG389" s="102">
        <f>IF(N389="zákl. přenesená",J389,0)</f>
        <v>0</v>
      </c>
      <c r="BH389" s="102">
        <f>IF(N389="sníž. přenesená",J389,0)</f>
        <v>0</v>
      </c>
      <c r="BI389" s="102">
        <f>IF(N389="nulová",J389,0)</f>
        <v>0</v>
      </c>
      <c r="BJ389" s="10" t="s">
        <v>83</v>
      </c>
      <c r="BK389" s="102">
        <f>ROUND(I389*H389,2)</f>
        <v>6442.98</v>
      </c>
      <c r="BL389" s="10" t="s">
        <v>178</v>
      </c>
      <c r="BM389" s="101" t="s">
        <v>511</v>
      </c>
    </row>
    <row r="390" spans="2:65" s="1" customFormat="1" ht="39" x14ac:dyDescent="0.2">
      <c r="B390" s="21"/>
      <c r="D390" s="103" t="s">
        <v>180</v>
      </c>
      <c r="F390" s="104" t="s">
        <v>512</v>
      </c>
      <c r="L390" s="21"/>
      <c r="M390" s="106"/>
      <c r="T390" s="33"/>
      <c r="AT390" s="10" t="s">
        <v>180</v>
      </c>
      <c r="AU390" s="10" t="s">
        <v>85</v>
      </c>
    </row>
    <row r="391" spans="2:65" s="160" customFormat="1" x14ac:dyDescent="0.2">
      <c r="B391" s="161"/>
      <c r="D391" s="103" t="s">
        <v>182</v>
      </c>
      <c r="E391" s="162" t="s">
        <v>1</v>
      </c>
      <c r="F391" s="163" t="s">
        <v>444</v>
      </c>
      <c r="H391" s="162" t="s">
        <v>1</v>
      </c>
      <c r="L391" s="161"/>
      <c r="M391" s="164"/>
      <c r="T391" s="165"/>
      <c r="AT391" s="162" t="s">
        <v>182</v>
      </c>
      <c r="AU391" s="162" t="s">
        <v>85</v>
      </c>
      <c r="AV391" s="160" t="s">
        <v>83</v>
      </c>
      <c r="AW391" s="160" t="s">
        <v>32</v>
      </c>
      <c r="AX391" s="160" t="s">
        <v>75</v>
      </c>
      <c r="AY391" s="162" t="s">
        <v>172</v>
      </c>
    </row>
    <row r="392" spans="2:65" s="7" customFormat="1" x14ac:dyDescent="0.2">
      <c r="B392" s="107"/>
      <c r="D392" s="103" t="s">
        <v>182</v>
      </c>
      <c r="E392" s="108" t="s">
        <v>1</v>
      </c>
      <c r="F392" s="109" t="s">
        <v>513</v>
      </c>
      <c r="H392" s="110">
        <v>433.85</v>
      </c>
      <c r="L392" s="107"/>
      <c r="M392" s="112"/>
      <c r="T392" s="113"/>
      <c r="AT392" s="108" t="s">
        <v>182</v>
      </c>
      <c r="AU392" s="108" t="s">
        <v>85</v>
      </c>
      <c r="AV392" s="7" t="s">
        <v>85</v>
      </c>
      <c r="AW392" s="7" t="s">
        <v>32</v>
      </c>
      <c r="AX392" s="7" t="s">
        <v>75</v>
      </c>
      <c r="AY392" s="108" t="s">
        <v>172</v>
      </c>
    </row>
    <row r="393" spans="2:65" s="7" customFormat="1" x14ac:dyDescent="0.2">
      <c r="B393" s="107"/>
      <c r="D393" s="103" t="s">
        <v>182</v>
      </c>
      <c r="E393" s="108" t="s">
        <v>1</v>
      </c>
      <c r="F393" s="109" t="s">
        <v>514</v>
      </c>
      <c r="H393" s="110">
        <v>653.5</v>
      </c>
      <c r="L393" s="107"/>
      <c r="M393" s="112"/>
      <c r="T393" s="113"/>
      <c r="AT393" s="108" t="s">
        <v>182</v>
      </c>
      <c r="AU393" s="108" t="s">
        <v>85</v>
      </c>
      <c r="AV393" s="7" t="s">
        <v>85</v>
      </c>
      <c r="AW393" s="7" t="s">
        <v>32</v>
      </c>
      <c r="AX393" s="7" t="s">
        <v>75</v>
      </c>
      <c r="AY393" s="108" t="s">
        <v>172</v>
      </c>
    </row>
    <row r="394" spans="2:65" s="7" customFormat="1" x14ac:dyDescent="0.2">
      <c r="B394" s="107"/>
      <c r="D394" s="103" t="s">
        <v>182</v>
      </c>
      <c r="E394" s="108" t="s">
        <v>1</v>
      </c>
      <c r="F394" s="109" t="s">
        <v>515</v>
      </c>
      <c r="H394" s="110">
        <v>236.1</v>
      </c>
      <c r="L394" s="107"/>
      <c r="M394" s="112"/>
      <c r="T394" s="113"/>
      <c r="AT394" s="108" t="s">
        <v>182</v>
      </c>
      <c r="AU394" s="108" t="s">
        <v>85</v>
      </c>
      <c r="AV394" s="7" t="s">
        <v>85</v>
      </c>
      <c r="AW394" s="7" t="s">
        <v>32</v>
      </c>
      <c r="AX394" s="7" t="s">
        <v>75</v>
      </c>
      <c r="AY394" s="108" t="s">
        <v>172</v>
      </c>
    </row>
    <row r="395" spans="2:65" s="9" customFormat="1" x14ac:dyDescent="0.2">
      <c r="B395" s="122"/>
      <c r="D395" s="103" t="s">
        <v>182</v>
      </c>
      <c r="E395" s="123" t="s">
        <v>1</v>
      </c>
      <c r="F395" s="124" t="s">
        <v>203</v>
      </c>
      <c r="H395" s="125">
        <v>1323.45</v>
      </c>
      <c r="L395" s="122"/>
      <c r="M395" s="127"/>
      <c r="T395" s="128"/>
      <c r="AT395" s="123" t="s">
        <v>182</v>
      </c>
      <c r="AU395" s="123" t="s">
        <v>85</v>
      </c>
      <c r="AV395" s="9" t="s">
        <v>196</v>
      </c>
      <c r="AW395" s="9" t="s">
        <v>32</v>
      </c>
      <c r="AX395" s="9" t="s">
        <v>75</v>
      </c>
      <c r="AY395" s="123" t="s">
        <v>172</v>
      </c>
    </row>
    <row r="396" spans="2:65" s="160" customFormat="1" x14ac:dyDescent="0.2">
      <c r="B396" s="161"/>
      <c r="D396" s="103" t="s">
        <v>182</v>
      </c>
      <c r="E396" s="162" t="s">
        <v>1</v>
      </c>
      <c r="F396" s="163" t="s">
        <v>453</v>
      </c>
      <c r="H396" s="162" t="s">
        <v>1</v>
      </c>
      <c r="L396" s="161"/>
      <c r="M396" s="164"/>
      <c r="T396" s="165"/>
      <c r="AT396" s="162" t="s">
        <v>182</v>
      </c>
      <c r="AU396" s="162" t="s">
        <v>85</v>
      </c>
      <c r="AV396" s="160" t="s">
        <v>83</v>
      </c>
      <c r="AW396" s="160" t="s">
        <v>32</v>
      </c>
      <c r="AX396" s="160" t="s">
        <v>75</v>
      </c>
      <c r="AY396" s="162" t="s">
        <v>172</v>
      </c>
    </row>
    <row r="397" spans="2:65" s="7" customFormat="1" x14ac:dyDescent="0.2">
      <c r="B397" s="107"/>
      <c r="D397" s="103" t="s">
        <v>182</v>
      </c>
      <c r="E397" s="108" t="s">
        <v>1</v>
      </c>
      <c r="F397" s="109" t="s">
        <v>467</v>
      </c>
      <c r="H397" s="110">
        <v>2</v>
      </c>
      <c r="L397" s="107"/>
      <c r="M397" s="112"/>
      <c r="T397" s="113"/>
      <c r="AT397" s="108" t="s">
        <v>182</v>
      </c>
      <c r="AU397" s="108" t="s">
        <v>85</v>
      </c>
      <c r="AV397" s="7" t="s">
        <v>85</v>
      </c>
      <c r="AW397" s="7" t="s">
        <v>32</v>
      </c>
      <c r="AX397" s="7" t="s">
        <v>75</v>
      </c>
      <c r="AY397" s="108" t="s">
        <v>172</v>
      </c>
    </row>
    <row r="398" spans="2:65" s="7" customFormat="1" x14ac:dyDescent="0.2">
      <c r="B398" s="107"/>
      <c r="D398" s="103" t="s">
        <v>182</v>
      </c>
      <c r="E398" s="108" t="s">
        <v>1</v>
      </c>
      <c r="F398" s="109" t="s">
        <v>468</v>
      </c>
      <c r="H398" s="110">
        <v>2</v>
      </c>
      <c r="L398" s="107"/>
      <c r="M398" s="112"/>
      <c r="T398" s="113"/>
      <c r="AT398" s="108" t="s">
        <v>182</v>
      </c>
      <c r="AU398" s="108" t="s">
        <v>85</v>
      </c>
      <c r="AV398" s="7" t="s">
        <v>85</v>
      </c>
      <c r="AW398" s="7" t="s">
        <v>32</v>
      </c>
      <c r="AX398" s="7" t="s">
        <v>75</v>
      </c>
      <c r="AY398" s="108" t="s">
        <v>172</v>
      </c>
    </row>
    <row r="399" spans="2:65" s="7" customFormat="1" x14ac:dyDescent="0.2">
      <c r="B399" s="107"/>
      <c r="D399" s="103" t="s">
        <v>182</v>
      </c>
      <c r="E399" s="108" t="s">
        <v>1</v>
      </c>
      <c r="F399" s="109" t="s">
        <v>469</v>
      </c>
      <c r="H399" s="110">
        <v>1</v>
      </c>
      <c r="L399" s="107"/>
      <c r="M399" s="112"/>
      <c r="T399" s="113"/>
      <c r="AT399" s="108" t="s">
        <v>182</v>
      </c>
      <c r="AU399" s="108" t="s">
        <v>85</v>
      </c>
      <c r="AV399" s="7" t="s">
        <v>85</v>
      </c>
      <c r="AW399" s="7" t="s">
        <v>32</v>
      </c>
      <c r="AX399" s="7" t="s">
        <v>75</v>
      </c>
      <c r="AY399" s="108" t="s">
        <v>172</v>
      </c>
    </row>
    <row r="400" spans="2:65" s="9" customFormat="1" x14ac:dyDescent="0.2">
      <c r="B400" s="122"/>
      <c r="D400" s="103" t="s">
        <v>182</v>
      </c>
      <c r="E400" s="123" t="s">
        <v>1</v>
      </c>
      <c r="F400" s="124" t="s">
        <v>203</v>
      </c>
      <c r="H400" s="125">
        <v>5</v>
      </c>
      <c r="L400" s="122"/>
      <c r="M400" s="127"/>
      <c r="T400" s="128"/>
      <c r="AT400" s="123" t="s">
        <v>182</v>
      </c>
      <c r="AU400" s="123" t="s">
        <v>85</v>
      </c>
      <c r="AV400" s="9" t="s">
        <v>196</v>
      </c>
      <c r="AW400" s="9" t="s">
        <v>32</v>
      </c>
      <c r="AX400" s="9" t="s">
        <v>75</v>
      </c>
      <c r="AY400" s="123" t="s">
        <v>172</v>
      </c>
    </row>
    <row r="401" spans="2:65" s="8" customFormat="1" x14ac:dyDescent="0.2">
      <c r="B401" s="114"/>
      <c r="D401" s="103" t="s">
        <v>182</v>
      </c>
      <c r="E401" s="115" t="s">
        <v>1</v>
      </c>
      <c r="F401" s="116" t="s">
        <v>186</v>
      </c>
      <c r="H401" s="117">
        <v>1328.45</v>
      </c>
      <c r="L401" s="114"/>
      <c r="M401" s="119"/>
      <c r="T401" s="120"/>
      <c r="AT401" s="115" t="s">
        <v>182</v>
      </c>
      <c r="AU401" s="115" t="s">
        <v>85</v>
      </c>
      <c r="AV401" s="8" t="s">
        <v>178</v>
      </c>
      <c r="AW401" s="8" t="s">
        <v>32</v>
      </c>
      <c r="AX401" s="8" t="s">
        <v>83</v>
      </c>
      <c r="AY401" s="115" t="s">
        <v>172</v>
      </c>
    </row>
    <row r="402" spans="2:65" s="6" customFormat="1" ht="22.9" customHeight="1" x14ac:dyDescent="0.2">
      <c r="B402" s="76"/>
      <c r="D402" s="77" t="s">
        <v>74</v>
      </c>
      <c r="E402" s="86" t="s">
        <v>516</v>
      </c>
      <c r="F402" s="86" t="s">
        <v>517</v>
      </c>
      <c r="J402" s="87">
        <f>BK402</f>
        <v>6333.08</v>
      </c>
      <c r="L402" s="76"/>
      <c r="M402" s="81"/>
      <c r="P402" s="82">
        <f>SUM(P403:P406)</f>
        <v>0</v>
      </c>
      <c r="R402" s="82">
        <f>SUM(R403:R406)</f>
        <v>0</v>
      </c>
      <c r="T402" s="83">
        <f>SUM(T403:T406)</f>
        <v>0</v>
      </c>
      <c r="AR402" s="77" t="s">
        <v>83</v>
      </c>
      <c r="AT402" s="84" t="s">
        <v>74</v>
      </c>
      <c r="AU402" s="84" t="s">
        <v>83</v>
      </c>
      <c r="AY402" s="77" t="s">
        <v>172</v>
      </c>
      <c r="BK402" s="85">
        <f>SUM(BK403:BK406)</f>
        <v>6333.08</v>
      </c>
    </row>
    <row r="403" spans="2:65" s="1" customFormat="1" ht="44.25" customHeight="1" x14ac:dyDescent="0.2">
      <c r="B403" s="21"/>
      <c r="C403" s="152" t="s">
        <v>519</v>
      </c>
      <c r="D403" s="152" t="s">
        <v>174</v>
      </c>
      <c r="E403" s="153" t="s">
        <v>520</v>
      </c>
      <c r="F403" s="154" t="s">
        <v>521</v>
      </c>
      <c r="G403" s="155" t="s">
        <v>295</v>
      </c>
      <c r="H403" s="156">
        <v>6528.9530000000004</v>
      </c>
      <c r="I403" s="244">
        <v>0.97</v>
      </c>
      <c r="J403" s="157">
        <f>ROUND(I403*H403,2)</f>
        <v>6333.08</v>
      </c>
      <c r="K403" s="158"/>
      <c r="L403" s="21"/>
      <c r="M403" s="159" t="s">
        <v>1</v>
      </c>
      <c r="N403" s="98" t="s">
        <v>40</v>
      </c>
      <c r="P403" s="99">
        <f>O403*H403</f>
        <v>0</v>
      </c>
      <c r="Q403" s="99">
        <v>0</v>
      </c>
      <c r="R403" s="99">
        <f>Q403*H403</f>
        <v>0</v>
      </c>
      <c r="S403" s="99">
        <v>0</v>
      </c>
      <c r="T403" s="100">
        <f>S403*H403</f>
        <v>0</v>
      </c>
      <c r="AR403" s="101" t="s">
        <v>178</v>
      </c>
      <c r="AT403" s="101" t="s">
        <v>174</v>
      </c>
      <c r="AU403" s="101" t="s">
        <v>85</v>
      </c>
      <c r="AY403" s="10" t="s">
        <v>172</v>
      </c>
      <c r="BE403" s="102">
        <f>IF(N403="základní",J403,0)</f>
        <v>6333.08</v>
      </c>
      <c r="BF403" s="102">
        <f>IF(N403="snížená",J403,0)</f>
        <v>0</v>
      </c>
      <c r="BG403" s="102">
        <f>IF(N403="zákl. přenesená",J403,0)</f>
        <v>0</v>
      </c>
      <c r="BH403" s="102">
        <f>IF(N403="sníž. přenesená",J403,0)</f>
        <v>0</v>
      </c>
      <c r="BI403" s="102">
        <f>IF(N403="nulová",J403,0)</f>
        <v>0</v>
      </c>
      <c r="BJ403" s="10" t="s">
        <v>83</v>
      </c>
      <c r="BK403" s="102">
        <f>ROUND(I403*H403,2)</f>
        <v>6333.08</v>
      </c>
      <c r="BL403" s="10" t="s">
        <v>178</v>
      </c>
      <c r="BM403" s="101" t="s">
        <v>522</v>
      </c>
    </row>
    <row r="404" spans="2:65" s="1" customFormat="1" ht="29.25" x14ac:dyDescent="0.2">
      <c r="B404" s="21"/>
      <c r="D404" s="103" t="s">
        <v>180</v>
      </c>
      <c r="F404" s="104" t="s">
        <v>521</v>
      </c>
      <c r="L404" s="21"/>
      <c r="M404" s="106"/>
      <c r="T404" s="33"/>
      <c r="AT404" s="10" t="s">
        <v>180</v>
      </c>
      <c r="AU404" s="10" t="s">
        <v>85</v>
      </c>
    </row>
    <row r="405" spans="2:65" s="160" customFormat="1" x14ac:dyDescent="0.2">
      <c r="B405" s="161"/>
      <c r="D405" s="103" t="s">
        <v>182</v>
      </c>
      <c r="E405" s="162" t="s">
        <v>1</v>
      </c>
      <c r="F405" s="163" t="s">
        <v>523</v>
      </c>
      <c r="H405" s="162" t="s">
        <v>1</v>
      </c>
      <c r="L405" s="161"/>
      <c r="M405" s="164"/>
      <c r="T405" s="165"/>
      <c r="AT405" s="162" t="s">
        <v>182</v>
      </c>
      <c r="AU405" s="162" t="s">
        <v>85</v>
      </c>
      <c r="AV405" s="160" t="s">
        <v>83</v>
      </c>
      <c r="AW405" s="160" t="s">
        <v>32</v>
      </c>
      <c r="AX405" s="160" t="s">
        <v>75</v>
      </c>
      <c r="AY405" s="162" t="s">
        <v>172</v>
      </c>
    </row>
    <row r="406" spans="2:65" s="7" customFormat="1" x14ac:dyDescent="0.2">
      <c r="B406" s="107"/>
      <c r="D406" s="103" t="s">
        <v>182</v>
      </c>
      <c r="E406" s="108" t="s">
        <v>1</v>
      </c>
      <c r="F406" s="109" t="s">
        <v>524</v>
      </c>
      <c r="H406" s="110">
        <v>6528.9530000000004</v>
      </c>
      <c r="L406" s="107"/>
      <c r="M406" s="112"/>
      <c r="T406" s="113"/>
      <c r="AT406" s="108" t="s">
        <v>182</v>
      </c>
      <c r="AU406" s="108" t="s">
        <v>85</v>
      </c>
      <c r="AV406" s="7" t="s">
        <v>85</v>
      </c>
      <c r="AW406" s="7" t="s">
        <v>32</v>
      </c>
      <c r="AX406" s="7" t="s">
        <v>83</v>
      </c>
      <c r="AY406" s="108" t="s">
        <v>172</v>
      </c>
    </row>
    <row r="407" spans="2:65" s="6" customFormat="1" ht="22.9" customHeight="1" x14ac:dyDescent="0.2">
      <c r="B407" s="76"/>
      <c r="D407" s="77" t="s">
        <v>74</v>
      </c>
      <c r="E407" s="86" t="s">
        <v>525</v>
      </c>
      <c r="F407" s="86" t="s">
        <v>526</v>
      </c>
      <c r="J407" s="87">
        <f>BK407</f>
        <v>12930.68</v>
      </c>
      <c r="L407" s="76"/>
      <c r="M407" s="81"/>
      <c r="P407" s="82">
        <f>SUM(P408:P411)</f>
        <v>0</v>
      </c>
      <c r="R407" s="82">
        <f>SUM(R408:R411)</f>
        <v>0</v>
      </c>
      <c r="T407" s="83">
        <f>SUM(T408:T411)</f>
        <v>0</v>
      </c>
      <c r="AR407" s="77" t="s">
        <v>83</v>
      </c>
      <c r="AT407" s="84" t="s">
        <v>74</v>
      </c>
      <c r="AU407" s="84" t="s">
        <v>83</v>
      </c>
      <c r="AY407" s="77" t="s">
        <v>172</v>
      </c>
      <c r="BK407" s="85">
        <f>SUM(BK408:BK411)</f>
        <v>12930.68</v>
      </c>
    </row>
    <row r="408" spans="2:65" s="1" customFormat="1" ht="24.2" customHeight="1" x14ac:dyDescent="0.2">
      <c r="B408" s="21"/>
      <c r="C408" s="152" t="s">
        <v>527</v>
      </c>
      <c r="D408" s="152" t="s">
        <v>174</v>
      </c>
      <c r="E408" s="153" t="s">
        <v>528</v>
      </c>
      <c r="F408" s="154" t="s">
        <v>529</v>
      </c>
      <c r="G408" s="155" t="s">
        <v>295</v>
      </c>
      <c r="H408" s="156">
        <v>13194.562</v>
      </c>
      <c r="I408" s="244">
        <v>0.49</v>
      </c>
      <c r="J408" s="157">
        <f>ROUND(I408*H408,2)</f>
        <v>6465.34</v>
      </c>
      <c r="K408" s="158"/>
      <c r="L408" s="21"/>
      <c r="M408" s="159" t="s">
        <v>1</v>
      </c>
      <c r="N408" s="98" t="s">
        <v>40</v>
      </c>
      <c r="P408" s="99">
        <f>O408*H408</f>
        <v>0</v>
      </c>
      <c r="Q408" s="99">
        <v>0</v>
      </c>
      <c r="R408" s="99">
        <f>Q408*H408</f>
        <v>0</v>
      </c>
      <c r="S408" s="99">
        <v>0</v>
      </c>
      <c r="T408" s="100">
        <f>S408*H408</f>
        <v>0</v>
      </c>
      <c r="AR408" s="101" t="s">
        <v>178</v>
      </c>
      <c r="AT408" s="101" t="s">
        <v>174</v>
      </c>
      <c r="AU408" s="101" t="s">
        <v>85</v>
      </c>
      <c r="AY408" s="10" t="s">
        <v>172</v>
      </c>
      <c r="BE408" s="102">
        <f>IF(N408="základní",J408,0)</f>
        <v>6465.34</v>
      </c>
      <c r="BF408" s="102">
        <f>IF(N408="snížená",J408,0)</f>
        <v>0</v>
      </c>
      <c r="BG408" s="102">
        <f>IF(N408="zákl. přenesená",J408,0)</f>
        <v>0</v>
      </c>
      <c r="BH408" s="102">
        <f>IF(N408="sníž. přenesená",J408,0)</f>
        <v>0</v>
      </c>
      <c r="BI408" s="102">
        <f>IF(N408="nulová",J408,0)</f>
        <v>0</v>
      </c>
      <c r="BJ408" s="10" t="s">
        <v>83</v>
      </c>
      <c r="BK408" s="102">
        <f>ROUND(I408*H408,2)</f>
        <v>6465.34</v>
      </c>
      <c r="BL408" s="10" t="s">
        <v>178</v>
      </c>
      <c r="BM408" s="101" t="s">
        <v>530</v>
      </c>
    </row>
    <row r="409" spans="2:65" s="1" customFormat="1" ht="19.5" x14ac:dyDescent="0.2">
      <c r="B409" s="21"/>
      <c r="D409" s="103" t="s">
        <v>180</v>
      </c>
      <c r="F409" s="104" t="s">
        <v>531</v>
      </c>
      <c r="L409" s="21"/>
      <c r="M409" s="106"/>
      <c r="T409" s="33"/>
      <c r="AT409" s="10" t="s">
        <v>180</v>
      </c>
      <c r="AU409" s="10" t="s">
        <v>85</v>
      </c>
    </row>
    <row r="410" spans="2:65" s="1" customFormat="1" ht="24.2" customHeight="1" x14ac:dyDescent="0.2">
      <c r="B410" s="21"/>
      <c r="C410" s="152" t="s">
        <v>532</v>
      </c>
      <c r="D410" s="152" t="s">
        <v>174</v>
      </c>
      <c r="E410" s="153" t="s">
        <v>533</v>
      </c>
      <c r="F410" s="154" t="s">
        <v>534</v>
      </c>
      <c r="G410" s="155" t="s">
        <v>295</v>
      </c>
      <c r="H410" s="156">
        <v>13194.562</v>
      </c>
      <c r="I410" s="244">
        <v>0.49</v>
      </c>
      <c r="J410" s="157">
        <f>ROUND(I410*H410,2)</f>
        <v>6465.34</v>
      </c>
      <c r="K410" s="158"/>
      <c r="L410" s="21"/>
      <c r="M410" s="159" t="s">
        <v>1</v>
      </c>
      <c r="N410" s="98" t="s">
        <v>40</v>
      </c>
      <c r="P410" s="99">
        <f>O410*H410</f>
        <v>0</v>
      </c>
      <c r="Q410" s="99">
        <v>0</v>
      </c>
      <c r="R410" s="99">
        <f>Q410*H410</f>
        <v>0</v>
      </c>
      <c r="S410" s="99">
        <v>0</v>
      </c>
      <c r="T410" s="100">
        <f>S410*H410</f>
        <v>0</v>
      </c>
      <c r="AR410" s="101" t="s">
        <v>178</v>
      </c>
      <c r="AT410" s="101" t="s">
        <v>174</v>
      </c>
      <c r="AU410" s="101" t="s">
        <v>85</v>
      </c>
      <c r="AY410" s="10" t="s">
        <v>172</v>
      </c>
      <c r="BE410" s="102">
        <f>IF(N410="základní",J410,0)</f>
        <v>6465.34</v>
      </c>
      <c r="BF410" s="102">
        <f>IF(N410="snížená",J410,0)</f>
        <v>0</v>
      </c>
      <c r="BG410" s="102">
        <f>IF(N410="zákl. přenesená",J410,0)</f>
        <v>0</v>
      </c>
      <c r="BH410" s="102">
        <f>IF(N410="sníž. přenesená",J410,0)</f>
        <v>0</v>
      </c>
      <c r="BI410" s="102">
        <f>IF(N410="nulová",J410,0)</f>
        <v>0</v>
      </c>
      <c r="BJ410" s="10" t="s">
        <v>83</v>
      </c>
      <c r="BK410" s="102">
        <f>ROUND(I410*H410,2)</f>
        <v>6465.34</v>
      </c>
      <c r="BL410" s="10" t="s">
        <v>178</v>
      </c>
      <c r="BM410" s="101" t="s">
        <v>535</v>
      </c>
    </row>
    <row r="411" spans="2:65" s="1" customFormat="1" ht="29.25" x14ac:dyDescent="0.2">
      <c r="B411" s="21"/>
      <c r="D411" s="103" t="s">
        <v>180</v>
      </c>
      <c r="F411" s="104" t="s">
        <v>536</v>
      </c>
      <c r="L411" s="21"/>
      <c r="M411" s="106"/>
      <c r="T411" s="33"/>
      <c r="AT411" s="10" t="s">
        <v>180</v>
      </c>
      <c r="AU411" s="10" t="s">
        <v>85</v>
      </c>
    </row>
    <row r="412" spans="2:65" s="6" customFormat="1" ht="25.9" customHeight="1" x14ac:dyDescent="0.2">
      <c r="B412" s="76"/>
      <c r="D412" s="77" t="s">
        <v>74</v>
      </c>
      <c r="E412" s="78" t="s">
        <v>537</v>
      </c>
      <c r="F412" s="78" t="s">
        <v>538</v>
      </c>
      <c r="J412" s="80">
        <f>BK412</f>
        <v>4608.5200000000004</v>
      </c>
      <c r="L412" s="76"/>
      <c r="M412" s="81"/>
      <c r="P412" s="82">
        <f>P413</f>
        <v>0</v>
      </c>
      <c r="R412" s="82">
        <f>R413</f>
        <v>0</v>
      </c>
      <c r="T412" s="83">
        <f>T413</f>
        <v>0</v>
      </c>
      <c r="AR412" s="77" t="s">
        <v>85</v>
      </c>
      <c r="AT412" s="84" t="s">
        <v>74</v>
      </c>
      <c r="AU412" s="84" t="s">
        <v>75</v>
      </c>
      <c r="AY412" s="77" t="s">
        <v>172</v>
      </c>
      <c r="BK412" s="85">
        <f>BK413</f>
        <v>4608.5200000000004</v>
      </c>
    </row>
    <row r="413" spans="2:65" s="6" customFormat="1" ht="22.9" customHeight="1" x14ac:dyDescent="0.2">
      <c r="B413" s="76"/>
      <c r="D413" s="77" t="s">
        <v>74</v>
      </c>
      <c r="E413" s="86" t="s">
        <v>539</v>
      </c>
      <c r="F413" s="86" t="s">
        <v>540</v>
      </c>
      <c r="J413" s="87">
        <f>BK413</f>
        <v>4608.5200000000004</v>
      </c>
      <c r="L413" s="76"/>
      <c r="M413" s="81"/>
      <c r="P413" s="82">
        <f>SUM(P414:P418)</f>
        <v>0</v>
      </c>
      <c r="R413" s="82">
        <f>SUM(R414:R418)</f>
        <v>0</v>
      </c>
      <c r="T413" s="83">
        <f>SUM(T414:T418)</f>
        <v>0</v>
      </c>
      <c r="AR413" s="77" t="s">
        <v>85</v>
      </c>
      <c r="AT413" s="84" t="s">
        <v>74</v>
      </c>
      <c r="AU413" s="84" t="s">
        <v>83</v>
      </c>
      <c r="AY413" s="77" t="s">
        <v>172</v>
      </c>
      <c r="BK413" s="85">
        <f>SUM(BK414:BK418)</f>
        <v>4608.5200000000004</v>
      </c>
    </row>
    <row r="414" spans="2:65" s="1" customFormat="1" ht="24.2" customHeight="1" x14ac:dyDescent="0.2">
      <c r="B414" s="21"/>
      <c r="C414" s="152" t="s">
        <v>541</v>
      </c>
      <c r="D414" s="152" t="s">
        <v>174</v>
      </c>
      <c r="E414" s="153" t="s">
        <v>542</v>
      </c>
      <c r="F414" s="154" t="s">
        <v>543</v>
      </c>
      <c r="G414" s="155" t="s">
        <v>269</v>
      </c>
      <c r="H414" s="156">
        <v>14</v>
      </c>
      <c r="I414" s="244">
        <v>329.18</v>
      </c>
      <c r="J414" s="157">
        <f>ROUND(I414*H414,2)</f>
        <v>4608.5200000000004</v>
      </c>
      <c r="K414" s="158"/>
      <c r="L414" s="21"/>
      <c r="M414" s="159" t="s">
        <v>1</v>
      </c>
      <c r="N414" s="98" t="s">
        <v>40</v>
      </c>
      <c r="P414" s="99">
        <f>O414*H414</f>
        <v>0</v>
      </c>
      <c r="Q414" s="99">
        <v>0</v>
      </c>
      <c r="R414" s="99">
        <f>Q414*H414</f>
        <v>0</v>
      </c>
      <c r="S414" s="99">
        <v>0</v>
      </c>
      <c r="T414" s="100">
        <f>S414*H414</f>
        <v>0</v>
      </c>
      <c r="AR414" s="101" t="s">
        <v>281</v>
      </c>
      <c r="AT414" s="101" t="s">
        <v>174</v>
      </c>
      <c r="AU414" s="101" t="s">
        <v>85</v>
      </c>
      <c r="AY414" s="10" t="s">
        <v>172</v>
      </c>
      <c r="BE414" s="102">
        <f>IF(N414="základní",J414,0)</f>
        <v>4608.5200000000004</v>
      </c>
      <c r="BF414" s="102">
        <f>IF(N414="snížená",J414,0)</f>
        <v>0</v>
      </c>
      <c r="BG414" s="102">
        <f>IF(N414="zákl. přenesená",J414,0)</f>
        <v>0</v>
      </c>
      <c r="BH414" s="102">
        <f>IF(N414="sníž. přenesená",J414,0)</f>
        <v>0</v>
      </c>
      <c r="BI414" s="102">
        <f>IF(N414="nulová",J414,0)</f>
        <v>0</v>
      </c>
      <c r="BJ414" s="10" t="s">
        <v>83</v>
      </c>
      <c r="BK414" s="102">
        <f>ROUND(I414*H414,2)</f>
        <v>4608.5200000000004</v>
      </c>
      <c r="BL414" s="10" t="s">
        <v>281</v>
      </c>
      <c r="BM414" s="101" t="s">
        <v>544</v>
      </c>
    </row>
    <row r="415" spans="2:65" s="1" customFormat="1" ht="19.5" x14ac:dyDescent="0.2">
      <c r="B415" s="21"/>
      <c r="D415" s="103" t="s">
        <v>180</v>
      </c>
      <c r="F415" s="104" t="s">
        <v>545</v>
      </c>
      <c r="L415" s="21"/>
      <c r="M415" s="106"/>
      <c r="T415" s="33"/>
      <c r="AT415" s="10" t="s">
        <v>180</v>
      </c>
      <c r="AU415" s="10" t="s">
        <v>85</v>
      </c>
    </row>
    <row r="416" spans="2:65" s="7" customFormat="1" x14ac:dyDescent="0.2">
      <c r="B416" s="107"/>
      <c r="D416" s="103" t="s">
        <v>182</v>
      </c>
      <c r="E416" s="108" t="s">
        <v>1</v>
      </c>
      <c r="F416" s="109" t="s">
        <v>546</v>
      </c>
      <c r="H416" s="110">
        <v>10</v>
      </c>
      <c r="L416" s="107"/>
      <c r="M416" s="112"/>
      <c r="T416" s="113"/>
      <c r="AT416" s="108" t="s">
        <v>182</v>
      </c>
      <c r="AU416" s="108" t="s">
        <v>85</v>
      </c>
      <c r="AV416" s="7" t="s">
        <v>85</v>
      </c>
      <c r="AW416" s="7" t="s">
        <v>32</v>
      </c>
      <c r="AX416" s="7" t="s">
        <v>75</v>
      </c>
      <c r="AY416" s="108" t="s">
        <v>172</v>
      </c>
    </row>
    <row r="417" spans="2:51" s="7" customFormat="1" x14ac:dyDescent="0.2">
      <c r="B417" s="107"/>
      <c r="D417" s="103" t="s">
        <v>182</v>
      </c>
      <c r="E417" s="108" t="s">
        <v>1</v>
      </c>
      <c r="F417" s="109" t="s">
        <v>547</v>
      </c>
      <c r="H417" s="110">
        <v>4</v>
      </c>
      <c r="L417" s="107"/>
      <c r="M417" s="112"/>
      <c r="T417" s="113"/>
      <c r="AT417" s="108" t="s">
        <v>182</v>
      </c>
      <c r="AU417" s="108" t="s">
        <v>85</v>
      </c>
      <c r="AV417" s="7" t="s">
        <v>85</v>
      </c>
      <c r="AW417" s="7" t="s">
        <v>32</v>
      </c>
      <c r="AX417" s="7" t="s">
        <v>75</v>
      </c>
      <c r="AY417" s="108" t="s">
        <v>172</v>
      </c>
    </row>
    <row r="418" spans="2:51" s="8" customFormat="1" x14ac:dyDescent="0.2">
      <c r="B418" s="114"/>
      <c r="D418" s="103" t="s">
        <v>182</v>
      </c>
      <c r="E418" s="115" t="s">
        <v>1</v>
      </c>
      <c r="F418" s="116" t="s">
        <v>186</v>
      </c>
      <c r="H418" s="117">
        <v>14</v>
      </c>
      <c r="L418" s="114"/>
      <c r="M418" s="175"/>
      <c r="N418" s="176"/>
      <c r="O418" s="176"/>
      <c r="P418" s="176"/>
      <c r="Q418" s="176"/>
      <c r="R418" s="176"/>
      <c r="S418" s="176"/>
      <c r="T418" s="177"/>
      <c r="AT418" s="115" t="s">
        <v>182</v>
      </c>
      <c r="AU418" s="115" t="s">
        <v>85</v>
      </c>
      <c r="AV418" s="8" t="s">
        <v>178</v>
      </c>
      <c r="AW418" s="8" t="s">
        <v>32</v>
      </c>
      <c r="AX418" s="8" t="s">
        <v>83</v>
      </c>
      <c r="AY418" s="115" t="s">
        <v>172</v>
      </c>
    </row>
    <row r="419" spans="2:51" s="1" customFormat="1" ht="6.95" customHeight="1" x14ac:dyDescent="0.2">
      <c r="B419" s="27"/>
      <c r="C419" s="28"/>
      <c r="D419" s="28"/>
      <c r="E419" s="28"/>
      <c r="F419" s="28"/>
      <c r="G419" s="28"/>
      <c r="H419" s="28"/>
      <c r="I419" s="28"/>
      <c r="J419" s="28"/>
      <c r="K419" s="28"/>
      <c r="L419" s="21"/>
    </row>
  </sheetData>
  <sheetProtection algorithmName="SHA-512" hashValue="okzb3SZ/2zwpNdPbRm5k3Y0A0R0Al5mZ3Vcc220IHQwVbOtPbR8GYQn5vPWMUBTlu7OZwoJk/FrbnjPtezGHyQ==" saltValue="RYS1+L7/IPdw8pB6TOvIhw==" spinCount="100000" sheet="1" objects="1" scenarios="1"/>
  <protectedRanges>
    <protectedRange sqref="I1:I1048576" name="Oblast1"/>
  </protectedRanges>
  <autoFilter ref="C126:K418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64"/>
  <sheetViews>
    <sheetView showGridLines="0" zoomScale="85" zoomScaleNormal="85" workbookViewId="0">
      <selection activeCell="F256" sqref="F256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style="178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66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0" t="s">
        <v>92</v>
      </c>
      <c r="AZ2" s="41" t="s">
        <v>119</v>
      </c>
      <c r="BA2" s="41" t="s">
        <v>119</v>
      </c>
      <c r="BB2" s="41" t="s">
        <v>1</v>
      </c>
      <c r="BC2" s="41" t="s">
        <v>548</v>
      </c>
      <c r="BD2" s="41" t="s">
        <v>85</v>
      </c>
    </row>
    <row r="3" spans="2:56" ht="6.95" customHeight="1" x14ac:dyDescent="0.2">
      <c r="B3" s="11"/>
      <c r="C3" s="12"/>
      <c r="D3" s="12"/>
      <c r="E3" s="12"/>
      <c r="F3" s="12"/>
      <c r="G3" s="12"/>
      <c r="H3" s="12"/>
      <c r="I3" s="179"/>
      <c r="J3" s="12"/>
      <c r="K3" s="12"/>
      <c r="L3" s="13"/>
      <c r="AT3" s="10" t="s">
        <v>85</v>
      </c>
      <c r="AZ3" s="41" t="s">
        <v>549</v>
      </c>
      <c r="BA3" s="41" t="s">
        <v>550</v>
      </c>
      <c r="BB3" s="41" t="s">
        <v>1</v>
      </c>
      <c r="BC3" s="41" t="s">
        <v>551</v>
      </c>
      <c r="BD3" s="41" t="s">
        <v>85</v>
      </c>
    </row>
    <row r="4" spans="2:56" ht="24.95" customHeight="1" x14ac:dyDescent="0.2">
      <c r="B4" s="13"/>
      <c r="D4" s="14" t="s">
        <v>124</v>
      </c>
      <c r="L4" s="13"/>
      <c r="M4" s="42" t="s">
        <v>10</v>
      </c>
      <c r="AT4" s="10" t="s">
        <v>3</v>
      </c>
      <c r="AZ4" s="41" t="s">
        <v>137</v>
      </c>
      <c r="BA4" s="41" t="s">
        <v>137</v>
      </c>
      <c r="BB4" s="41" t="s">
        <v>1</v>
      </c>
      <c r="BC4" s="41" t="s">
        <v>552</v>
      </c>
      <c r="BD4" s="41" t="s">
        <v>85</v>
      </c>
    </row>
    <row r="5" spans="2:56" ht="6.95" customHeight="1" x14ac:dyDescent="0.2">
      <c r="B5" s="13"/>
      <c r="L5" s="13"/>
    </row>
    <row r="6" spans="2:56" ht="12" customHeight="1" x14ac:dyDescent="0.2">
      <c r="B6" s="13"/>
      <c r="D6" s="18" t="s">
        <v>16</v>
      </c>
      <c r="L6" s="13"/>
    </row>
    <row r="7" spans="2:56" ht="16.5" customHeight="1" x14ac:dyDescent="0.2">
      <c r="B7" s="13"/>
      <c r="E7" s="298" t="str">
        <f>'Rekapitulace stavby'!K6</f>
        <v>Cyklistická komunikace Romže</v>
      </c>
      <c r="F7" s="299"/>
      <c r="G7" s="299"/>
      <c r="H7" s="299"/>
      <c r="L7" s="13"/>
    </row>
    <row r="8" spans="2:56" ht="12" customHeight="1" x14ac:dyDescent="0.2">
      <c r="B8" s="13"/>
      <c r="D8" s="18" t="s">
        <v>136</v>
      </c>
      <c r="L8" s="13"/>
    </row>
    <row r="9" spans="2:56" s="1" customFormat="1" ht="16.5" customHeight="1" x14ac:dyDescent="0.2">
      <c r="B9" s="21"/>
      <c r="E9" s="298" t="s">
        <v>553</v>
      </c>
      <c r="F9" s="297"/>
      <c r="G9" s="297"/>
      <c r="H9" s="297"/>
      <c r="I9" s="105"/>
      <c r="L9" s="21"/>
    </row>
    <row r="10" spans="2:56" s="1" customFormat="1" ht="12" customHeight="1" x14ac:dyDescent="0.2">
      <c r="B10" s="21"/>
      <c r="D10" s="18" t="s">
        <v>554</v>
      </c>
      <c r="I10" s="105"/>
      <c r="L10" s="21"/>
    </row>
    <row r="11" spans="2:56" s="1" customFormat="1" ht="16.5" customHeight="1" x14ac:dyDescent="0.2">
      <c r="B11" s="21"/>
      <c r="E11" s="291" t="s">
        <v>555</v>
      </c>
      <c r="F11" s="297"/>
      <c r="G11" s="297"/>
      <c r="H11" s="297"/>
      <c r="I11" s="105"/>
      <c r="L11" s="21"/>
    </row>
    <row r="12" spans="2:56" s="1" customFormat="1" x14ac:dyDescent="0.2">
      <c r="B12" s="21"/>
      <c r="I12" s="105"/>
      <c r="L12" s="21"/>
    </row>
    <row r="13" spans="2:56" s="1" customFormat="1" ht="12" customHeight="1" x14ac:dyDescent="0.2">
      <c r="B13" s="21"/>
      <c r="D13" s="18" t="s">
        <v>18</v>
      </c>
      <c r="F13" s="16" t="s">
        <v>1</v>
      </c>
      <c r="I13" s="180" t="s">
        <v>19</v>
      </c>
      <c r="J13" s="16" t="s">
        <v>1</v>
      </c>
      <c r="L13" s="21"/>
    </row>
    <row r="14" spans="2:56" s="1" customFormat="1" ht="12" customHeight="1" x14ac:dyDescent="0.2">
      <c r="B14" s="21"/>
      <c r="D14" s="18" t="s">
        <v>20</v>
      </c>
      <c r="F14" s="16" t="s">
        <v>21</v>
      </c>
      <c r="I14" s="180" t="s">
        <v>22</v>
      </c>
      <c r="J14" s="31" t="str">
        <f>'Rekapitulace stavby'!AN8</f>
        <v>7. 7. 2022</v>
      </c>
      <c r="L14" s="21"/>
    </row>
    <row r="15" spans="2:56" s="1" customFormat="1" ht="10.9" customHeight="1" x14ac:dyDescent="0.2">
      <c r="B15" s="21"/>
      <c r="I15" s="105"/>
      <c r="L15" s="21"/>
    </row>
    <row r="16" spans="2:56" s="1" customFormat="1" ht="12" customHeight="1" x14ac:dyDescent="0.2">
      <c r="B16" s="21"/>
      <c r="D16" s="18" t="s">
        <v>24</v>
      </c>
      <c r="I16" s="180" t="s">
        <v>25</v>
      </c>
      <c r="J16" s="16" t="s">
        <v>1</v>
      </c>
      <c r="L16" s="21"/>
    </row>
    <row r="17" spans="2:12" s="1" customFormat="1" ht="18" customHeight="1" x14ac:dyDescent="0.2">
      <c r="B17" s="21"/>
      <c r="E17" s="16" t="s">
        <v>26</v>
      </c>
      <c r="I17" s="180" t="s">
        <v>27</v>
      </c>
      <c r="J17" s="16" t="s">
        <v>1</v>
      </c>
      <c r="L17" s="21"/>
    </row>
    <row r="18" spans="2:12" s="1" customFormat="1" ht="6.95" customHeight="1" x14ac:dyDescent="0.2">
      <c r="B18" s="21"/>
      <c r="I18" s="105"/>
      <c r="L18" s="21"/>
    </row>
    <row r="19" spans="2:12" s="1" customFormat="1" ht="12" customHeight="1" x14ac:dyDescent="0.2">
      <c r="B19" s="21"/>
      <c r="D19" s="18" t="s">
        <v>28</v>
      </c>
      <c r="I19" s="180" t="s">
        <v>25</v>
      </c>
      <c r="J19" s="151" t="str">
        <f>'Rekapitulace stavby'!AN13</f>
        <v>Vyplň údaj</v>
      </c>
      <c r="L19" s="21"/>
    </row>
    <row r="20" spans="2:12" s="1" customFormat="1" ht="18" customHeight="1" x14ac:dyDescent="0.2">
      <c r="B20" s="21"/>
      <c r="E20" s="300" t="str">
        <f>'Rekapitulace stavby'!E14</f>
        <v>Vyplň údaj</v>
      </c>
      <c r="F20" s="283"/>
      <c r="G20" s="283"/>
      <c r="H20" s="283"/>
      <c r="I20" s="180" t="s">
        <v>27</v>
      </c>
      <c r="J20" s="151" t="str">
        <f>'Rekapitulace stavby'!AN14</f>
        <v>Vyplň údaj</v>
      </c>
      <c r="L20" s="21"/>
    </row>
    <row r="21" spans="2:12" s="1" customFormat="1" ht="6.95" customHeight="1" x14ac:dyDescent="0.2">
      <c r="B21" s="21"/>
      <c r="I21" s="105"/>
      <c r="L21" s="21"/>
    </row>
    <row r="22" spans="2:12" s="1" customFormat="1" ht="12" customHeight="1" x14ac:dyDescent="0.2">
      <c r="B22" s="21"/>
      <c r="D22" s="18" t="s">
        <v>30</v>
      </c>
      <c r="I22" s="180" t="s">
        <v>25</v>
      </c>
      <c r="J22" s="16" t="s">
        <v>1</v>
      </c>
      <c r="L22" s="21"/>
    </row>
    <row r="23" spans="2:12" s="1" customFormat="1" ht="18" customHeight="1" x14ac:dyDescent="0.2">
      <c r="B23" s="21"/>
      <c r="E23" s="16" t="s">
        <v>31</v>
      </c>
      <c r="I23" s="180" t="s">
        <v>27</v>
      </c>
      <c r="J23" s="16" t="s">
        <v>1</v>
      </c>
      <c r="L23" s="21"/>
    </row>
    <row r="24" spans="2:12" s="1" customFormat="1" ht="6.95" customHeight="1" x14ac:dyDescent="0.2">
      <c r="B24" s="21"/>
      <c r="I24" s="105"/>
      <c r="L24" s="21"/>
    </row>
    <row r="25" spans="2:12" s="1" customFormat="1" ht="12" customHeight="1" x14ac:dyDescent="0.2">
      <c r="B25" s="21"/>
      <c r="D25" s="18" t="s">
        <v>33</v>
      </c>
      <c r="I25" s="180" t="s">
        <v>25</v>
      </c>
      <c r="J25" s="16" t="str">
        <f>IF('Rekapitulace stavby'!AN19="","",'Rekapitulace stavby'!AN19)</f>
        <v/>
      </c>
      <c r="L25" s="21"/>
    </row>
    <row r="26" spans="2:12" s="1" customFormat="1" ht="18" customHeight="1" x14ac:dyDescent="0.2">
      <c r="B26" s="21"/>
      <c r="E26" s="16" t="str">
        <f>IF('Rekapitulace stavby'!E20="","",'Rekapitulace stavby'!E20)</f>
        <v xml:space="preserve"> </v>
      </c>
      <c r="I26" s="180" t="s">
        <v>27</v>
      </c>
      <c r="J26" s="16" t="str">
        <f>IF('Rekapitulace stavby'!AN20="","",'Rekapitulace stavby'!AN20)</f>
        <v/>
      </c>
      <c r="L26" s="21"/>
    </row>
    <row r="27" spans="2:12" s="1" customFormat="1" ht="6.95" customHeight="1" x14ac:dyDescent="0.2">
      <c r="B27" s="21"/>
      <c r="I27" s="105"/>
      <c r="L27" s="21"/>
    </row>
    <row r="28" spans="2:12" s="1" customFormat="1" ht="12" customHeight="1" x14ac:dyDescent="0.2">
      <c r="B28" s="21"/>
      <c r="D28" s="18" t="s">
        <v>34</v>
      </c>
      <c r="I28" s="105"/>
      <c r="L28" s="21"/>
    </row>
    <row r="29" spans="2:12" s="2" customFormat="1" ht="16.5" customHeight="1" x14ac:dyDescent="0.2">
      <c r="B29" s="43"/>
      <c r="E29" s="287" t="s">
        <v>1</v>
      </c>
      <c r="F29" s="287"/>
      <c r="G29" s="287"/>
      <c r="H29" s="287"/>
      <c r="I29" s="181"/>
      <c r="L29" s="43"/>
    </row>
    <row r="30" spans="2:12" s="1" customFormat="1" ht="6.95" customHeight="1" x14ac:dyDescent="0.2">
      <c r="B30" s="21"/>
      <c r="I30" s="105"/>
      <c r="L30" s="21"/>
    </row>
    <row r="31" spans="2:12" s="1" customFormat="1" ht="6.95" customHeight="1" x14ac:dyDescent="0.2">
      <c r="B31" s="21"/>
      <c r="D31" s="32"/>
      <c r="E31" s="32"/>
      <c r="F31" s="32"/>
      <c r="G31" s="32"/>
      <c r="H31" s="32"/>
      <c r="I31" s="182"/>
      <c r="J31" s="32"/>
      <c r="K31" s="32"/>
      <c r="L31" s="21"/>
    </row>
    <row r="32" spans="2:12" s="1" customFormat="1" ht="25.35" customHeight="1" x14ac:dyDescent="0.2">
      <c r="B32" s="21"/>
      <c r="D32" s="44" t="s">
        <v>35</v>
      </c>
      <c r="I32" s="105"/>
      <c r="J32" s="40">
        <f>ROUND(J131, 2)</f>
        <v>5695238.9800000004</v>
      </c>
      <c r="L32" s="21"/>
    </row>
    <row r="33" spans="2:12" s="1" customFormat="1" ht="6.95" customHeight="1" x14ac:dyDescent="0.2">
      <c r="B33" s="21"/>
      <c r="D33" s="32"/>
      <c r="E33" s="32"/>
      <c r="F33" s="32"/>
      <c r="G33" s="32"/>
      <c r="H33" s="32"/>
      <c r="I33" s="182"/>
      <c r="J33" s="32"/>
      <c r="K33" s="32"/>
      <c r="L33" s="21"/>
    </row>
    <row r="34" spans="2:12" s="1" customFormat="1" ht="14.45" customHeight="1" x14ac:dyDescent="0.2">
      <c r="B34" s="21"/>
      <c r="F34" s="23" t="s">
        <v>37</v>
      </c>
      <c r="I34" s="183" t="s">
        <v>36</v>
      </c>
      <c r="J34" s="23" t="s">
        <v>38</v>
      </c>
      <c r="L34" s="21"/>
    </row>
    <row r="35" spans="2:12" s="1" customFormat="1" ht="14.45" customHeight="1" x14ac:dyDescent="0.2">
      <c r="B35" s="21"/>
      <c r="D35" s="45" t="s">
        <v>39</v>
      </c>
      <c r="E35" s="18" t="s">
        <v>40</v>
      </c>
      <c r="F35" s="46">
        <f>ROUND((SUM(BE131:BE263)),  2)</f>
        <v>5695238.9800000004</v>
      </c>
      <c r="I35" s="184">
        <v>0.21</v>
      </c>
      <c r="J35" s="46">
        <f>ROUND(((SUM(BE131:BE263))*I35),  2)</f>
        <v>1196000.19</v>
      </c>
      <c r="L35" s="21"/>
    </row>
    <row r="36" spans="2:12" s="1" customFormat="1" ht="14.45" customHeight="1" x14ac:dyDescent="0.2">
      <c r="B36" s="21"/>
      <c r="E36" s="18" t="s">
        <v>41</v>
      </c>
      <c r="F36" s="46">
        <f>ROUND((SUM(BF131:BF263)),  2)</f>
        <v>0</v>
      </c>
      <c r="I36" s="184">
        <v>0.15</v>
      </c>
      <c r="J36" s="46">
        <f>ROUND(((SUM(BF131:BF263))*I36),  2)</f>
        <v>0</v>
      </c>
      <c r="L36" s="21"/>
    </row>
    <row r="37" spans="2:12" s="1" customFormat="1" ht="14.45" hidden="1" customHeight="1" x14ac:dyDescent="0.2">
      <c r="B37" s="21"/>
      <c r="E37" s="18" t="s">
        <v>42</v>
      </c>
      <c r="F37" s="46">
        <f>ROUND((SUM(BG131:BG263)),  2)</f>
        <v>0</v>
      </c>
      <c r="I37" s="184">
        <v>0.21</v>
      </c>
      <c r="J37" s="46">
        <f>0</f>
        <v>0</v>
      </c>
      <c r="L37" s="21"/>
    </row>
    <row r="38" spans="2:12" s="1" customFormat="1" ht="14.45" hidden="1" customHeight="1" x14ac:dyDescent="0.2">
      <c r="B38" s="21"/>
      <c r="E38" s="18" t="s">
        <v>43</v>
      </c>
      <c r="F38" s="46">
        <f>ROUND((SUM(BH131:BH263)),  2)</f>
        <v>0</v>
      </c>
      <c r="I38" s="184">
        <v>0.15</v>
      </c>
      <c r="J38" s="46">
        <f>0</f>
        <v>0</v>
      </c>
      <c r="L38" s="21"/>
    </row>
    <row r="39" spans="2:12" s="1" customFormat="1" ht="14.45" hidden="1" customHeight="1" x14ac:dyDescent="0.2">
      <c r="B39" s="21"/>
      <c r="E39" s="18" t="s">
        <v>44</v>
      </c>
      <c r="F39" s="46">
        <f>ROUND((SUM(BI131:BI263)),  2)</f>
        <v>0</v>
      </c>
      <c r="I39" s="184">
        <v>0</v>
      </c>
      <c r="J39" s="46">
        <f>0</f>
        <v>0</v>
      </c>
      <c r="L39" s="21"/>
    </row>
    <row r="40" spans="2:12" s="1" customFormat="1" ht="6.95" customHeight="1" x14ac:dyDescent="0.2">
      <c r="B40" s="21"/>
      <c r="I40" s="105"/>
      <c r="L40" s="21"/>
    </row>
    <row r="41" spans="2:12" s="1" customFormat="1" ht="25.35" customHeight="1" x14ac:dyDescent="0.2">
      <c r="B41" s="21"/>
      <c r="C41" s="48"/>
      <c r="D41" s="49" t="s">
        <v>45</v>
      </c>
      <c r="E41" s="34"/>
      <c r="F41" s="34"/>
      <c r="G41" s="50" t="s">
        <v>46</v>
      </c>
      <c r="H41" s="51" t="s">
        <v>47</v>
      </c>
      <c r="I41" s="185"/>
      <c r="J41" s="52">
        <f>SUM(J32:J39)</f>
        <v>6891239.1699999999</v>
      </c>
      <c r="K41" s="53"/>
      <c r="L41" s="21"/>
    </row>
    <row r="42" spans="2:12" s="1" customFormat="1" ht="14.45" customHeight="1" x14ac:dyDescent="0.2">
      <c r="B42" s="21"/>
      <c r="I42" s="105"/>
      <c r="L42" s="21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21"/>
      <c r="D50" s="24" t="s">
        <v>48</v>
      </c>
      <c r="E50" s="25"/>
      <c r="F50" s="25"/>
      <c r="G50" s="24" t="s">
        <v>49</v>
      </c>
      <c r="H50" s="25"/>
      <c r="I50" s="186"/>
      <c r="J50" s="25"/>
      <c r="K50" s="25"/>
      <c r="L50" s="21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21"/>
      <c r="D61" s="26" t="s">
        <v>50</v>
      </c>
      <c r="E61" s="22"/>
      <c r="F61" s="54" t="s">
        <v>51</v>
      </c>
      <c r="G61" s="26" t="s">
        <v>50</v>
      </c>
      <c r="H61" s="22"/>
      <c r="I61" s="187"/>
      <c r="J61" s="55" t="s">
        <v>51</v>
      </c>
      <c r="K61" s="22"/>
      <c r="L61" s="21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21"/>
      <c r="D65" s="24" t="s">
        <v>52</v>
      </c>
      <c r="E65" s="25"/>
      <c r="F65" s="25"/>
      <c r="G65" s="24" t="s">
        <v>53</v>
      </c>
      <c r="H65" s="25"/>
      <c r="I65" s="186"/>
      <c r="J65" s="25"/>
      <c r="K65" s="25"/>
      <c r="L65" s="21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21"/>
      <c r="D76" s="26" t="s">
        <v>50</v>
      </c>
      <c r="E76" s="22"/>
      <c r="F76" s="54" t="s">
        <v>51</v>
      </c>
      <c r="G76" s="26" t="s">
        <v>50</v>
      </c>
      <c r="H76" s="22"/>
      <c r="I76" s="187"/>
      <c r="J76" s="55" t="s">
        <v>51</v>
      </c>
      <c r="K76" s="22"/>
      <c r="L76" s="21"/>
    </row>
    <row r="77" spans="2:12" s="1" customFormat="1" ht="14.45" customHeight="1" x14ac:dyDescent="0.2">
      <c r="B77" s="27"/>
      <c r="C77" s="28"/>
      <c r="D77" s="28"/>
      <c r="E77" s="28"/>
      <c r="F77" s="28"/>
      <c r="G77" s="28"/>
      <c r="H77" s="28"/>
      <c r="I77" s="188"/>
      <c r="J77" s="28"/>
      <c r="K77" s="28"/>
      <c r="L77" s="21"/>
    </row>
    <row r="81" spans="2:12" s="1" customFormat="1" ht="6.95" customHeight="1" x14ac:dyDescent="0.2">
      <c r="B81" s="29"/>
      <c r="C81" s="30"/>
      <c r="D81" s="30"/>
      <c r="E81" s="30"/>
      <c r="F81" s="30"/>
      <c r="G81" s="30"/>
      <c r="H81" s="30"/>
      <c r="I81" s="189"/>
      <c r="J81" s="30"/>
      <c r="K81" s="30"/>
      <c r="L81" s="21"/>
    </row>
    <row r="82" spans="2:12" s="1" customFormat="1" ht="24.95" customHeight="1" x14ac:dyDescent="0.2">
      <c r="B82" s="21"/>
      <c r="C82" s="14" t="s">
        <v>141</v>
      </c>
      <c r="I82" s="105"/>
      <c r="L82" s="21"/>
    </row>
    <row r="83" spans="2:12" s="1" customFormat="1" ht="6.95" customHeight="1" x14ac:dyDescent="0.2">
      <c r="B83" s="21"/>
      <c r="I83" s="105"/>
      <c r="L83" s="21"/>
    </row>
    <row r="84" spans="2:12" s="1" customFormat="1" ht="12" customHeight="1" x14ac:dyDescent="0.2">
      <c r="B84" s="21"/>
      <c r="C84" s="18" t="s">
        <v>16</v>
      </c>
      <c r="I84" s="105"/>
      <c r="L84" s="21"/>
    </row>
    <row r="85" spans="2:12" s="1" customFormat="1" ht="16.5" customHeight="1" x14ac:dyDescent="0.2">
      <c r="B85" s="21"/>
      <c r="E85" s="298" t="str">
        <f>E7</f>
        <v>Cyklistická komunikace Romže</v>
      </c>
      <c r="F85" s="299"/>
      <c r="G85" s="299"/>
      <c r="H85" s="299"/>
      <c r="I85" s="105"/>
      <c r="L85" s="21"/>
    </row>
    <row r="86" spans="2:12" ht="12" customHeight="1" x14ac:dyDescent="0.2">
      <c r="B86" s="13"/>
      <c r="C86" s="18" t="s">
        <v>136</v>
      </c>
      <c r="L86" s="13"/>
    </row>
    <row r="87" spans="2:12" s="1" customFormat="1" ht="16.5" customHeight="1" x14ac:dyDescent="0.2">
      <c r="B87" s="21"/>
      <c r="E87" s="298" t="s">
        <v>553</v>
      </c>
      <c r="F87" s="297"/>
      <c r="G87" s="297"/>
      <c r="H87" s="297"/>
      <c r="I87" s="105"/>
      <c r="L87" s="21"/>
    </row>
    <row r="88" spans="2:12" s="1" customFormat="1" ht="12" customHeight="1" x14ac:dyDescent="0.2">
      <c r="B88" s="21"/>
      <c r="C88" s="18" t="s">
        <v>554</v>
      </c>
      <c r="I88" s="105"/>
      <c r="L88" s="21"/>
    </row>
    <row r="89" spans="2:12" s="1" customFormat="1" ht="16.5" customHeight="1" x14ac:dyDescent="0.2">
      <c r="B89" s="21"/>
      <c r="E89" s="291" t="str">
        <f>E11</f>
        <v>02.01 - Zpevněné plochy</v>
      </c>
      <c r="F89" s="297"/>
      <c r="G89" s="297"/>
      <c r="H89" s="297"/>
      <c r="I89" s="105"/>
      <c r="L89" s="21"/>
    </row>
    <row r="90" spans="2:12" s="1" customFormat="1" ht="6.95" customHeight="1" x14ac:dyDescent="0.2">
      <c r="B90" s="21"/>
      <c r="I90" s="105"/>
      <c r="L90" s="21"/>
    </row>
    <row r="91" spans="2:12" s="1" customFormat="1" ht="12" customHeight="1" x14ac:dyDescent="0.2">
      <c r="B91" s="21"/>
      <c r="C91" s="18" t="s">
        <v>20</v>
      </c>
      <c r="F91" s="16" t="str">
        <f>F14</f>
        <v xml:space="preserve"> </v>
      </c>
      <c r="I91" s="180" t="s">
        <v>22</v>
      </c>
      <c r="J91" s="31" t="str">
        <f>IF(J14="","",J14)</f>
        <v>7. 7. 2022</v>
      </c>
      <c r="L91" s="21"/>
    </row>
    <row r="92" spans="2:12" s="1" customFormat="1" ht="6.95" customHeight="1" x14ac:dyDescent="0.2">
      <c r="B92" s="21"/>
      <c r="I92" s="105"/>
      <c r="L92" s="21"/>
    </row>
    <row r="93" spans="2:12" s="1" customFormat="1" ht="15.2" customHeight="1" x14ac:dyDescent="0.2">
      <c r="B93" s="21"/>
      <c r="C93" s="18" t="s">
        <v>24</v>
      </c>
      <c r="F93" s="16" t="str">
        <f>E17</f>
        <v>Město Konice</v>
      </c>
      <c r="I93" s="180" t="s">
        <v>30</v>
      </c>
      <c r="J93" s="20" t="str">
        <f>E23</f>
        <v>Projekce DS s.r.o.</v>
      </c>
      <c r="L93" s="21"/>
    </row>
    <row r="94" spans="2:12" s="1" customFormat="1" ht="15.2" customHeight="1" x14ac:dyDescent="0.2">
      <c r="B94" s="21"/>
      <c r="C94" s="18" t="s">
        <v>28</v>
      </c>
      <c r="F94" s="16" t="str">
        <f>IF(E20="","",E20)</f>
        <v>Vyplň údaj</v>
      </c>
      <c r="I94" s="180" t="s">
        <v>33</v>
      </c>
      <c r="J94" s="20" t="str">
        <f>E26</f>
        <v xml:space="preserve"> </v>
      </c>
      <c r="L94" s="21"/>
    </row>
    <row r="95" spans="2:12" s="1" customFormat="1" ht="10.35" customHeight="1" x14ac:dyDescent="0.2">
      <c r="B95" s="21"/>
      <c r="I95" s="105"/>
      <c r="L95" s="21"/>
    </row>
    <row r="96" spans="2:12" s="1" customFormat="1" ht="29.25" customHeight="1" x14ac:dyDescent="0.2">
      <c r="B96" s="21"/>
      <c r="C96" s="56" t="s">
        <v>142</v>
      </c>
      <c r="D96" s="48"/>
      <c r="E96" s="48"/>
      <c r="F96" s="48"/>
      <c r="G96" s="48"/>
      <c r="H96" s="48"/>
      <c r="I96" s="190"/>
      <c r="J96" s="57" t="s">
        <v>143</v>
      </c>
      <c r="K96" s="48"/>
      <c r="L96" s="21"/>
    </row>
    <row r="97" spans="2:47" s="1" customFormat="1" ht="10.35" customHeight="1" x14ac:dyDescent="0.2">
      <c r="B97" s="21"/>
      <c r="I97" s="105"/>
      <c r="L97" s="21"/>
    </row>
    <row r="98" spans="2:47" s="1" customFormat="1" ht="22.9" customHeight="1" x14ac:dyDescent="0.2">
      <c r="B98" s="21"/>
      <c r="C98" s="58" t="s">
        <v>144</v>
      </c>
      <c r="I98" s="105"/>
      <c r="J98" s="40">
        <f>J131</f>
        <v>5695238.9800000004</v>
      </c>
      <c r="L98" s="21"/>
      <c r="AU98" s="10" t="s">
        <v>145</v>
      </c>
    </row>
    <row r="99" spans="2:47" s="3" customFormat="1" ht="24.95" customHeight="1" x14ac:dyDescent="0.2">
      <c r="B99" s="59"/>
      <c r="D99" s="60" t="s">
        <v>146</v>
      </c>
      <c r="E99" s="61"/>
      <c r="F99" s="61"/>
      <c r="G99" s="61"/>
      <c r="H99" s="61"/>
      <c r="I99" s="191"/>
      <c r="J99" s="62">
        <f>J132</f>
        <v>4897339.9800000004</v>
      </c>
      <c r="L99" s="59"/>
    </row>
    <row r="100" spans="2:47" s="4" customFormat="1" ht="19.899999999999999" customHeight="1" x14ac:dyDescent="0.2">
      <c r="B100" s="63"/>
      <c r="D100" s="64" t="s">
        <v>147</v>
      </c>
      <c r="E100" s="65"/>
      <c r="F100" s="65"/>
      <c r="G100" s="65"/>
      <c r="H100" s="65"/>
      <c r="I100" s="192"/>
      <c r="J100" s="66">
        <f>J133</f>
        <v>1162874.81</v>
      </c>
      <c r="L100" s="63"/>
    </row>
    <row r="101" spans="2:47" s="4" customFormat="1" ht="19.899999999999999" customHeight="1" x14ac:dyDescent="0.2">
      <c r="B101" s="63"/>
      <c r="D101" s="64" t="s">
        <v>148</v>
      </c>
      <c r="E101" s="65"/>
      <c r="F101" s="65"/>
      <c r="G101" s="65"/>
      <c r="H101" s="65"/>
      <c r="I101" s="192"/>
      <c r="J101" s="66">
        <f>J168</f>
        <v>1123029.31</v>
      </c>
      <c r="L101" s="63"/>
    </row>
    <row r="102" spans="2:47" s="4" customFormat="1" ht="19.899999999999999" customHeight="1" x14ac:dyDescent="0.2">
      <c r="B102" s="63"/>
      <c r="D102" s="64" t="s">
        <v>150</v>
      </c>
      <c r="E102" s="65"/>
      <c r="F102" s="65"/>
      <c r="G102" s="65"/>
      <c r="H102" s="65"/>
      <c r="I102" s="192"/>
      <c r="J102" s="66">
        <f>J185</f>
        <v>2546291.1799999997</v>
      </c>
      <c r="L102" s="63"/>
    </row>
    <row r="103" spans="2:47" s="4" customFormat="1" ht="19.899999999999999" customHeight="1" x14ac:dyDescent="0.2">
      <c r="B103" s="63"/>
      <c r="D103" s="64" t="s">
        <v>152</v>
      </c>
      <c r="E103" s="65"/>
      <c r="F103" s="65"/>
      <c r="G103" s="65"/>
      <c r="H103" s="65"/>
      <c r="I103" s="192"/>
      <c r="J103" s="66">
        <f>J214</f>
        <v>45679.73</v>
      </c>
      <c r="L103" s="63"/>
    </row>
    <row r="104" spans="2:47" s="4" customFormat="1" ht="19.899999999999999" customHeight="1" x14ac:dyDescent="0.2">
      <c r="B104" s="63"/>
      <c r="D104" s="64" t="s">
        <v>153</v>
      </c>
      <c r="E104" s="65"/>
      <c r="F104" s="65"/>
      <c r="G104" s="65"/>
      <c r="H104" s="65"/>
      <c r="I104" s="192"/>
      <c r="J104" s="66">
        <f>J231</f>
        <v>17147.120000000003</v>
      </c>
      <c r="L104" s="63"/>
    </row>
    <row r="105" spans="2:47" s="4" customFormat="1" ht="19.899999999999999" customHeight="1" x14ac:dyDescent="0.2">
      <c r="B105" s="63"/>
      <c r="D105" s="64" t="s">
        <v>154</v>
      </c>
      <c r="E105" s="65"/>
      <c r="F105" s="65"/>
      <c r="G105" s="65"/>
      <c r="H105" s="65"/>
      <c r="I105" s="192"/>
      <c r="J105" s="66">
        <f>J245</f>
        <v>2317.83</v>
      </c>
      <c r="L105" s="63"/>
    </row>
    <row r="106" spans="2:47" s="3" customFormat="1" ht="24.95" customHeight="1" x14ac:dyDescent="0.2">
      <c r="B106" s="59"/>
      <c r="D106" s="60" t="s">
        <v>556</v>
      </c>
      <c r="E106" s="61"/>
      <c r="F106" s="61"/>
      <c r="G106" s="61"/>
      <c r="H106" s="61"/>
      <c r="I106" s="191"/>
      <c r="J106" s="62">
        <f>J248</f>
        <v>797899</v>
      </c>
      <c r="L106" s="59"/>
    </row>
    <row r="107" spans="2:47" s="4" customFormat="1" ht="19.899999999999999" customHeight="1" x14ac:dyDescent="0.2">
      <c r="B107" s="63"/>
      <c r="D107" s="64" t="s">
        <v>557</v>
      </c>
      <c r="E107" s="65"/>
      <c r="F107" s="65"/>
      <c r="G107" s="65"/>
      <c r="H107" s="65"/>
      <c r="I107" s="192"/>
      <c r="J107" s="66">
        <f>J249</f>
        <v>498538</v>
      </c>
      <c r="L107" s="63"/>
    </row>
    <row r="108" spans="2:47" s="4" customFormat="1" ht="19.899999999999999" customHeight="1" x14ac:dyDescent="0.2">
      <c r="B108" s="63"/>
      <c r="D108" s="64" t="s">
        <v>558</v>
      </c>
      <c r="E108" s="65"/>
      <c r="F108" s="65"/>
      <c r="G108" s="65"/>
      <c r="H108" s="65"/>
      <c r="I108" s="192"/>
      <c r="J108" s="66">
        <f>J256</f>
        <v>153861</v>
      </c>
      <c r="L108" s="63"/>
    </row>
    <row r="109" spans="2:47" s="4" customFormat="1" ht="19.899999999999999" customHeight="1" x14ac:dyDescent="0.2">
      <c r="B109" s="63"/>
      <c r="D109" s="64" t="s">
        <v>559</v>
      </c>
      <c r="E109" s="65"/>
      <c r="F109" s="65"/>
      <c r="G109" s="65"/>
      <c r="H109" s="65"/>
      <c r="I109" s="192"/>
      <c r="J109" s="66">
        <f>J261</f>
        <v>145500</v>
      </c>
      <c r="L109" s="63"/>
    </row>
    <row r="110" spans="2:47" s="1" customFormat="1" ht="21.75" customHeight="1" x14ac:dyDescent="0.2">
      <c r="B110" s="21"/>
      <c r="I110" s="105"/>
      <c r="L110" s="21"/>
    </row>
    <row r="111" spans="2:47" s="1" customFormat="1" ht="6.95" customHeight="1" x14ac:dyDescent="0.2">
      <c r="B111" s="27"/>
      <c r="C111" s="28"/>
      <c r="D111" s="28"/>
      <c r="E111" s="28"/>
      <c r="F111" s="28"/>
      <c r="G111" s="28"/>
      <c r="H111" s="28"/>
      <c r="I111" s="188"/>
      <c r="J111" s="28"/>
      <c r="K111" s="28"/>
      <c r="L111" s="21"/>
    </row>
    <row r="115" spans="2:12" s="1" customFormat="1" ht="6.95" customHeight="1" x14ac:dyDescent="0.2">
      <c r="B115" s="29"/>
      <c r="C115" s="30"/>
      <c r="D115" s="30"/>
      <c r="E115" s="30"/>
      <c r="F115" s="30"/>
      <c r="G115" s="30"/>
      <c r="H115" s="30"/>
      <c r="I115" s="189"/>
      <c r="J115" s="30"/>
      <c r="K115" s="30"/>
      <c r="L115" s="21"/>
    </row>
    <row r="116" spans="2:12" s="1" customFormat="1" ht="24.95" customHeight="1" x14ac:dyDescent="0.2">
      <c r="B116" s="21"/>
      <c r="C116" s="14" t="s">
        <v>157</v>
      </c>
      <c r="I116" s="105"/>
      <c r="L116" s="21"/>
    </row>
    <row r="117" spans="2:12" s="1" customFormat="1" ht="6.95" customHeight="1" x14ac:dyDescent="0.2">
      <c r="B117" s="21"/>
      <c r="I117" s="105"/>
      <c r="L117" s="21"/>
    </row>
    <row r="118" spans="2:12" s="1" customFormat="1" ht="12" customHeight="1" x14ac:dyDescent="0.2">
      <c r="B118" s="21"/>
      <c r="C118" s="18" t="s">
        <v>16</v>
      </c>
      <c r="I118" s="105"/>
      <c r="L118" s="21"/>
    </row>
    <row r="119" spans="2:12" s="1" customFormat="1" ht="16.5" customHeight="1" x14ac:dyDescent="0.2">
      <c r="B119" s="21"/>
      <c r="E119" s="298" t="str">
        <f>E7</f>
        <v>Cyklistická komunikace Romže</v>
      </c>
      <c r="F119" s="299"/>
      <c r="G119" s="299"/>
      <c r="H119" s="299"/>
      <c r="I119" s="105"/>
      <c r="L119" s="21"/>
    </row>
    <row r="120" spans="2:12" ht="12" customHeight="1" x14ac:dyDescent="0.2">
      <c r="B120" s="13"/>
      <c r="C120" s="18" t="s">
        <v>136</v>
      </c>
      <c r="L120" s="13"/>
    </row>
    <row r="121" spans="2:12" s="1" customFormat="1" ht="16.5" customHeight="1" x14ac:dyDescent="0.2">
      <c r="B121" s="21"/>
      <c r="E121" s="298" t="s">
        <v>553</v>
      </c>
      <c r="F121" s="297"/>
      <c r="G121" s="297"/>
      <c r="H121" s="297"/>
      <c r="I121" s="105"/>
      <c r="L121" s="21"/>
    </row>
    <row r="122" spans="2:12" s="1" customFormat="1" ht="12" customHeight="1" x14ac:dyDescent="0.2">
      <c r="B122" s="21"/>
      <c r="C122" s="18" t="s">
        <v>554</v>
      </c>
      <c r="I122" s="105"/>
      <c r="L122" s="21"/>
    </row>
    <row r="123" spans="2:12" s="1" customFormat="1" ht="16.5" customHeight="1" x14ac:dyDescent="0.2">
      <c r="B123" s="21"/>
      <c r="E123" s="291" t="str">
        <f>E11</f>
        <v>02.01 - Zpevněné plochy</v>
      </c>
      <c r="F123" s="297"/>
      <c r="G123" s="297"/>
      <c r="H123" s="297"/>
      <c r="I123" s="105"/>
      <c r="L123" s="21"/>
    </row>
    <row r="124" spans="2:12" s="1" customFormat="1" ht="6.95" customHeight="1" x14ac:dyDescent="0.2">
      <c r="B124" s="21"/>
      <c r="I124" s="105"/>
      <c r="L124" s="21"/>
    </row>
    <row r="125" spans="2:12" s="1" customFormat="1" ht="12" customHeight="1" x14ac:dyDescent="0.2">
      <c r="B125" s="21"/>
      <c r="C125" s="18" t="s">
        <v>20</v>
      </c>
      <c r="F125" s="16" t="str">
        <f>F14</f>
        <v xml:space="preserve"> </v>
      </c>
      <c r="I125" s="180" t="s">
        <v>22</v>
      </c>
      <c r="J125" s="31" t="str">
        <f>IF(J14="","",J14)</f>
        <v>7. 7. 2022</v>
      </c>
      <c r="L125" s="21"/>
    </row>
    <row r="126" spans="2:12" s="1" customFormat="1" ht="6.95" customHeight="1" x14ac:dyDescent="0.2">
      <c r="B126" s="21"/>
      <c r="I126" s="105"/>
      <c r="L126" s="21"/>
    </row>
    <row r="127" spans="2:12" s="1" customFormat="1" ht="15.2" customHeight="1" x14ac:dyDescent="0.2">
      <c r="B127" s="21"/>
      <c r="C127" s="18" t="s">
        <v>24</v>
      </c>
      <c r="F127" s="16" t="str">
        <f>E17</f>
        <v>Město Konice</v>
      </c>
      <c r="I127" s="180" t="s">
        <v>30</v>
      </c>
      <c r="J127" s="20" t="str">
        <f>E23</f>
        <v>Projekce DS s.r.o.</v>
      </c>
      <c r="L127" s="21"/>
    </row>
    <row r="128" spans="2:12" s="1" customFormat="1" ht="15.2" customHeight="1" x14ac:dyDescent="0.2">
      <c r="B128" s="21"/>
      <c r="C128" s="18" t="s">
        <v>28</v>
      </c>
      <c r="F128" s="16" t="str">
        <f>IF(E20="","",E20)</f>
        <v>Vyplň údaj</v>
      </c>
      <c r="I128" s="180" t="s">
        <v>33</v>
      </c>
      <c r="J128" s="20" t="str">
        <f>E26</f>
        <v xml:space="preserve"> </v>
      </c>
      <c r="L128" s="21"/>
    </row>
    <row r="129" spans="2:65" s="1" customFormat="1" ht="10.35" customHeight="1" x14ac:dyDescent="0.2">
      <c r="B129" s="21"/>
      <c r="I129" s="105"/>
      <c r="L129" s="21"/>
    </row>
    <row r="130" spans="2:65" s="5" customFormat="1" ht="29.25" customHeight="1" x14ac:dyDescent="0.2">
      <c r="B130" s="67"/>
      <c r="C130" s="68" t="s">
        <v>158</v>
      </c>
      <c r="D130" s="69" t="s">
        <v>60</v>
      </c>
      <c r="E130" s="69" t="s">
        <v>56</v>
      </c>
      <c r="F130" s="69" t="s">
        <v>57</v>
      </c>
      <c r="G130" s="69" t="s">
        <v>159</v>
      </c>
      <c r="H130" s="69" t="s">
        <v>160</v>
      </c>
      <c r="I130" s="193" t="s">
        <v>161</v>
      </c>
      <c r="J130" s="70" t="s">
        <v>143</v>
      </c>
      <c r="K130" s="71" t="s">
        <v>162</v>
      </c>
      <c r="L130" s="67"/>
      <c r="M130" s="35" t="s">
        <v>1</v>
      </c>
      <c r="N130" s="36" t="s">
        <v>39</v>
      </c>
      <c r="O130" s="36" t="s">
        <v>163</v>
      </c>
      <c r="P130" s="36" t="s">
        <v>164</v>
      </c>
      <c r="Q130" s="36" t="s">
        <v>165</v>
      </c>
      <c r="R130" s="36" t="s">
        <v>166</v>
      </c>
      <c r="S130" s="36" t="s">
        <v>167</v>
      </c>
      <c r="T130" s="37" t="s">
        <v>168</v>
      </c>
    </row>
    <row r="131" spans="2:65" s="1" customFormat="1" ht="22.9" customHeight="1" x14ac:dyDescent="0.25">
      <c r="B131" s="21"/>
      <c r="C131" s="39" t="s">
        <v>169</v>
      </c>
      <c r="I131" s="105"/>
      <c r="J131" s="72">
        <f>BK131</f>
        <v>5695238.9800000004</v>
      </c>
      <c r="L131" s="21"/>
      <c r="M131" s="38"/>
      <c r="N131" s="32"/>
      <c r="O131" s="32"/>
      <c r="P131" s="73">
        <f>P132+P248</f>
        <v>0</v>
      </c>
      <c r="Q131" s="32"/>
      <c r="R131" s="73">
        <f>R132+R248</f>
        <v>4730.2723018000006</v>
      </c>
      <c r="S131" s="32"/>
      <c r="T131" s="74">
        <f>T132+T248</f>
        <v>701.94725000000005</v>
      </c>
      <c r="AT131" s="10" t="s">
        <v>74</v>
      </c>
      <c r="AU131" s="10" t="s">
        <v>145</v>
      </c>
      <c r="BK131" s="75">
        <f>BK132+BK248</f>
        <v>5695238.9800000004</v>
      </c>
    </row>
    <row r="132" spans="2:65" s="6" customFormat="1" ht="25.9" customHeight="1" x14ac:dyDescent="0.2">
      <c r="B132" s="76"/>
      <c r="D132" s="77" t="s">
        <v>74</v>
      </c>
      <c r="E132" s="78" t="s">
        <v>170</v>
      </c>
      <c r="F132" s="78" t="s">
        <v>171</v>
      </c>
      <c r="I132" s="79"/>
      <c r="J132" s="80">
        <f>BK132</f>
        <v>4897339.9800000004</v>
      </c>
      <c r="L132" s="76"/>
      <c r="M132" s="81"/>
      <c r="P132" s="82">
        <f>P133+P168+P185+P214+P231+P245</f>
        <v>0</v>
      </c>
      <c r="R132" s="82">
        <f>R133+R168+R185+R214+R231+R245</f>
        <v>4730.2723018000006</v>
      </c>
      <c r="T132" s="83">
        <f>T133+T168+T185+T214+T231+T245</f>
        <v>701.94725000000005</v>
      </c>
      <c r="AR132" s="77" t="s">
        <v>83</v>
      </c>
      <c r="AT132" s="84" t="s">
        <v>74</v>
      </c>
      <c r="AU132" s="84" t="s">
        <v>75</v>
      </c>
      <c r="AY132" s="77" t="s">
        <v>172</v>
      </c>
      <c r="BK132" s="85">
        <f>BK133+BK168+BK185+BK214+BK231+BK245</f>
        <v>4897339.9800000004</v>
      </c>
    </row>
    <row r="133" spans="2:65" s="6" customFormat="1" ht="22.9" customHeight="1" x14ac:dyDescent="0.2">
      <c r="B133" s="76"/>
      <c r="D133" s="77" t="s">
        <v>74</v>
      </c>
      <c r="E133" s="86" t="s">
        <v>83</v>
      </c>
      <c r="F133" s="86" t="s">
        <v>173</v>
      </c>
      <c r="I133" s="79"/>
      <c r="J133" s="87">
        <f>BK133</f>
        <v>1162874.81</v>
      </c>
      <c r="L133" s="76"/>
      <c r="M133" s="81"/>
      <c r="P133" s="82">
        <f>SUM(P134:P167)</f>
        <v>0</v>
      </c>
      <c r="R133" s="82">
        <f>SUM(R134:R167)</f>
        <v>0</v>
      </c>
      <c r="T133" s="83">
        <f>SUM(T134:T167)</f>
        <v>687.54750000000001</v>
      </c>
      <c r="AR133" s="77" t="s">
        <v>83</v>
      </c>
      <c r="AT133" s="84" t="s">
        <v>74</v>
      </c>
      <c r="AU133" s="84" t="s">
        <v>83</v>
      </c>
      <c r="AY133" s="77" t="s">
        <v>172</v>
      </c>
      <c r="BK133" s="85">
        <f>SUM(BK134:BK167)</f>
        <v>1162874.81</v>
      </c>
    </row>
    <row r="134" spans="2:65" s="1" customFormat="1" ht="33" customHeight="1" x14ac:dyDescent="0.2">
      <c r="B134" s="21"/>
      <c r="C134" s="152" t="s">
        <v>83</v>
      </c>
      <c r="D134" s="152" t="s">
        <v>174</v>
      </c>
      <c r="E134" s="153" t="s">
        <v>560</v>
      </c>
      <c r="F134" s="154" t="s">
        <v>561</v>
      </c>
      <c r="G134" s="155" t="s">
        <v>177</v>
      </c>
      <c r="H134" s="156">
        <v>4.5</v>
      </c>
      <c r="I134" s="94">
        <v>93.32</v>
      </c>
      <c r="J134" s="157">
        <f>ROUND(I134*H134,2)</f>
        <v>419.94</v>
      </c>
      <c r="K134" s="158"/>
      <c r="L134" s="21"/>
      <c r="M134" s="159" t="s">
        <v>1</v>
      </c>
      <c r="N134" s="98" t="s">
        <v>40</v>
      </c>
      <c r="P134" s="99">
        <f>O134*H134</f>
        <v>0</v>
      </c>
      <c r="Q134" s="99">
        <v>0</v>
      </c>
      <c r="R134" s="99">
        <f>Q134*H134</f>
        <v>0</v>
      </c>
      <c r="S134" s="99">
        <v>0.255</v>
      </c>
      <c r="T134" s="100">
        <f>S134*H134</f>
        <v>1.1475</v>
      </c>
      <c r="AR134" s="101" t="s">
        <v>178</v>
      </c>
      <c r="AT134" s="101" t="s">
        <v>174</v>
      </c>
      <c r="AU134" s="101" t="s">
        <v>85</v>
      </c>
      <c r="AY134" s="10" t="s">
        <v>172</v>
      </c>
      <c r="BE134" s="102">
        <f>IF(N134="základní",J134,0)</f>
        <v>419.94</v>
      </c>
      <c r="BF134" s="102">
        <f>IF(N134="snížená",J134,0)</f>
        <v>0</v>
      </c>
      <c r="BG134" s="102">
        <f>IF(N134="zákl. přenesená",J134,0)</f>
        <v>0</v>
      </c>
      <c r="BH134" s="102">
        <f>IF(N134="sníž. přenesená",J134,0)</f>
        <v>0</v>
      </c>
      <c r="BI134" s="102">
        <f>IF(N134="nulová",J134,0)</f>
        <v>0</v>
      </c>
      <c r="BJ134" s="10" t="s">
        <v>83</v>
      </c>
      <c r="BK134" s="102">
        <f>ROUND(I134*H134,2)</f>
        <v>419.94</v>
      </c>
      <c r="BL134" s="10" t="s">
        <v>178</v>
      </c>
      <c r="BM134" s="101" t="s">
        <v>562</v>
      </c>
    </row>
    <row r="135" spans="2:65" s="1" customFormat="1" ht="48.75" x14ac:dyDescent="0.2">
      <c r="B135" s="21"/>
      <c r="D135" s="103" t="s">
        <v>180</v>
      </c>
      <c r="F135" s="104" t="s">
        <v>563</v>
      </c>
      <c r="I135" s="105"/>
      <c r="L135" s="21"/>
      <c r="M135" s="106"/>
      <c r="T135" s="33"/>
      <c r="AT135" s="10" t="s">
        <v>180</v>
      </c>
      <c r="AU135" s="10" t="s">
        <v>85</v>
      </c>
    </row>
    <row r="136" spans="2:65" s="7" customFormat="1" x14ac:dyDescent="0.2">
      <c r="B136" s="107"/>
      <c r="D136" s="103" t="s">
        <v>182</v>
      </c>
      <c r="E136" s="108" t="s">
        <v>1</v>
      </c>
      <c r="F136" s="109" t="s">
        <v>564</v>
      </c>
      <c r="H136" s="110">
        <v>4.5</v>
      </c>
      <c r="I136" s="111"/>
      <c r="L136" s="107"/>
      <c r="M136" s="112"/>
      <c r="T136" s="113"/>
      <c r="AT136" s="108" t="s">
        <v>182</v>
      </c>
      <c r="AU136" s="108" t="s">
        <v>85</v>
      </c>
      <c r="AV136" s="7" t="s">
        <v>85</v>
      </c>
      <c r="AW136" s="7" t="s">
        <v>32</v>
      </c>
      <c r="AX136" s="7" t="s">
        <v>83</v>
      </c>
      <c r="AY136" s="108" t="s">
        <v>172</v>
      </c>
    </row>
    <row r="137" spans="2:65" s="1" customFormat="1" ht="24.2" customHeight="1" x14ac:dyDescent="0.2">
      <c r="B137" s="21"/>
      <c r="C137" s="152" t="s">
        <v>85</v>
      </c>
      <c r="D137" s="152" t="s">
        <v>174</v>
      </c>
      <c r="E137" s="153" t="s">
        <v>565</v>
      </c>
      <c r="F137" s="154" t="s">
        <v>566</v>
      </c>
      <c r="G137" s="155" t="s">
        <v>177</v>
      </c>
      <c r="H137" s="156">
        <v>1560</v>
      </c>
      <c r="I137" s="94">
        <v>93.32</v>
      </c>
      <c r="J137" s="157">
        <f>ROUND(I137*H137,2)</f>
        <v>145579.20000000001</v>
      </c>
      <c r="K137" s="158"/>
      <c r="L137" s="21"/>
      <c r="M137" s="159" t="s">
        <v>1</v>
      </c>
      <c r="N137" s="98" t="s">
        <v>40</v>
      </c>
      <c r="P137" s="99">
        <f>O137*H137</f>
        <v>0</v>
      </c>
      <c r="Q137" s="99">
        <v>0</v>
      </c>
      <c r="R137" s="99">
        <f>Q137*H137</f>
        <v>0</v>
      </c>
      <c r="S137" s="99">
        <v>0.44</v>
      </c>
      <c r="T137" s="100">
        <f>S137*H137</f>
        <v>686.4</v>
      </c>
      <c r="AR137" s="101" t="s">
        <v>178</v>
      </c>
      <c r="AT137" s="101" t="s">
        <v>174</v>
      </c>
      <c r="AU137" s="101" t="s">
        <v>85</v>
      </c>
      <c r="AY137" s="10" t="s">
        <v>172</v>
      </c>
      <c r="BE137" s="102">
        <f>IF(N137="základní",J137,0)</f>
        <v>145579.20000000001</v>
      </c>
      <c r="BF137" s="102">
        <f>IF(N137="snížená",J137,0)</f>
        <v>0</v>
      </c>
      <c r="BG137" s="102">
        <f>IF(N137="zákl. přenesená",J137,0)</f>
        <v>0</v>
      </c>
      <c r="BH137" s="102">
        <f>IF(N137="sníž. přenesená",J137,0)</f>
        <v>0</v>
      </c>
      <c r="BI137" s="102">
        <f>IF(N137="nulová",J137,0)</f>
        <v>0</v>
      </c>
      <c r="BJ137" s="10" t="s">
        <v>83</v>
      </c>
      <c r="BK137" s="102">
        <f>ROUND(I137*H137,2)</f>
        <v>145579.20000000001</v>
      </c>
      <c r="BL137" s="10" t="s">
        <v>178</v>
      </c>
      <c r="BM137" s="101" t="s">
        <v>567</v>
      </c>
    </row>
    <row r="138" spans="2:65" s="1" customFormat="1" ht="39" x14ac:dyDescent="0.2">
      <c r="B138" s="21"/>
      <c r="D138" s="103" t="s">
        <v>180</v>
      </c>
      <c r="F138" s="104" t="s">
        <v>568</v>
      </c>
      <c r="I138" s="105"/>
      <c r="L138" s="21"/>
      <c r="M138" s="106"/>
      <c r="T138" s="33"/>
      <c r="AT138" s="10" t="s">
        <v>180</v>
      </c>
      <c r="AU138" s="10" t="s">
        <v>85</v>
      </c>
    </row>
    <row r="139" spans="2:65" s="7" customFormat="1" x14ac:dyDescent="0.2">
      <c r="B139" s="107"/>
      <c r="D139" s="103" t="s">
        <v>182</v>
      </c>
      <c r="E139" s="108" t="s">
        <v>1</v>
      </c>
      <c r="F139" s="109" t="s">
        <v>569</v>
      </c>
      <c r="H139" s="110">
        <v>1560</v>
      </c>
      <c r="I139" s="111"/>
      <c r="L139" s="107"/>
      <c r="M139" s="112"/>
      <c r="T139" s="113"/>
      <c r="AT139" s="108" t="s">
        <v>182</v>
      </c>
      <c r="AU139" s="108" t="s">
        <v>85</v>
      </c>
      <c r="AV139" s="7" t="s">
        <v>85</v>
      </c>
      <c r="AW139" s="7" t="s">
        <v>32</v>
      </c>
      <c r="AX139" s="7" t="s">
        <v>83</v>
      </c>
      <c r="AY139" s="108" t="s">
        <v>172</v>
      </c>
    </row>
    <row r="140" spans="2:65" s="1" customFormat="1" ht="24.2" customHeight="1" x14ac:dyDescent="0.2">
      <c r="B140" s="21"/>
      <c r="C140" s="152" t="s">
        <v>196</v>
      </c>
      <c r="D140" s="152" t="s">
        <v>174</v>
      </c>
      <c r="E140" s="153" t="s">
        <v>570</v>
      </c>
      <c r="F140" s="154" t="s">
        <v>571</v>
      </c>
      <c r="G140" s="155" t="s">
        <v>177</v>
      </c>
      <c r="H140" s="156">
        <v>1694.64</v>
      </c>
      <c r="I140" s="94">
        <v>40.74</v>
      </c>
      <c r="J140" s="157">
        <f>ROUND(I140*H140,2)</f>
        <v>69039.63</v>
      </c>
      <c r="K140" s="158"/>
      <c r="L140" s="21"/>
      <c r="M140" s="159" t="s">
        <v>1</v>
      </c>
      <c r="N140" s="98" t="s">
        <v>40</v>
      </c>
      <c r="P140" s="99">
        <f>O140*H140</f>
        <v>0</v>
      </c>
      <c r="Q140" s="99">
        <v>0</v>
      </c>
      <c r="R140" s="99">
        <f>Q140*H140</f>
        <v>0</v>
      </c>
      <c r="S140" s="99">
        <v>0</v>
      </c>
      <c r="T140" s="100">
        <f>S140*H140</f>
        <v>0</v>
      </c>
      <c r="AR140" s="101" t="s">
        <v>178</v>
      </c>
      <c r="AT140" s="101" t="s">
        <v>174</v>
      </c>
      <c r="AU140" s="101" t="s">
        <v>85</v>
      </c>
      <c r="AY140" s="10" t="s">
        <v>172</v>
      </c>
      <c r="BE140" s="102">
        <f>IF(N140="základní",J140,0)</f>
        <v>69039.63</v>
      </c>
      <c r="BF140" s="102">
        <f>IF(N140="snížená",J140,0)</f>
        <v>0</v>
      </c>
      <c r="BG140" s="102">
        <f>IF(N140="zákl. přenesená",J140,0)</f>
        <v>0</v>
      </c>
      <c r="BH140" s="102">
        <f>IF(N140="sníž. přenesená",J140,0)</f>
        <v>0</v>
      </c>
      <c r="BI140" s="102">
        <f>IF(N140="nulová",J140,0)</f>
        <v>0</v>
      </c>
      <c r="BJ140" s="10" t="s">
        <v>83</v>
      </c>
      <c r="BK140" s="102">
        <f>ROUND(I140*H140,2)</f>
        <v>69039.63</v>
      </c>
      <c r="BL140" s="10" t="s">
        <v>178</v>
      </c>
      <c r="BM140" s="101" t="s">
        <v>572</v>
      </c>
    </row>
    <row r="141" spans="2:65" s="1" customFormat="1" ht="19.5" x14ac:dyDescent="0.2">
      <c r="B141" s="21"/>
      <c r="D141" s="103" t="s">
        <v>180</v>
      </c>
      <c r="F141" s="104" t="s">
        <v>573</v>
      </c>
      <c r="I141" s="105"/>
      <c r="L141" s="21"/>
      <c r="M141" s="106"/>
      <c r="T141" s="33"/>
      <c r="AT141" s="10" t="s">
        <v>180</v>
      </c>
      <c r="AU141" s="10" t="s">
        <v>85</v>
      </c>
    </row>
    <row r="142" spans="2:65" s="7" customFormat="1" x14ac:dyDescent="0.2">
      <c r="B142" s="107"/>
      <c r="D142" s="103" t="s">
        <v>182</v>
      </c>
      <c r="E142" s="108" t="s">
        <v>549</v>
      </c>
      <c r="F142" s="109" t="s">
        <v>574</v>
      </c>
      <c r="H142" s="110">
        <v>1694.64</v>
      </c>
      <c r="I142" s="111"/>
      <c r="L142" s="107"/>
      <c r="M142" s="112"/>
      <c r="T142" s="113"/>
      <c r="AT142" s="108" t="s">
        <v>182</v>
      </c>
      <c r="AU142" s="108" t="s">
        <v>85</v>
      </c>
      <c r="AV142" s="7" t="s">
        <v>85</v>
      </c>
      <c r="AW142" s="7" t="s">
        <v>32</v>
      </c>
      <c r="AX142" s="7" t="s">
        <v>83</v>
      </c>
      <c r="AY142" s="108" t="s">
        <v>172</v>
      </c>
    </row>
    <row r="143" spans="2:65" s="1" customFormat="1" ht="33" customHeight="1" x14ac:dyDescent="0.2">
      <c r="B143" s="21"/>
      <c r="C143" s="152" t="s">
        <v>178</v>
      </c>
      <c r="D143" s="152" t="s">
        <v>174</v>
      </c>
      <c r="E143" s="153" t="s">
        <v>187</v>
      </c>
      <c r="F143" s="154" t="s">
        <v>188</v>
      </c>
      <c r="G143" s="155" t="s">
        <v>189</v>
      </c>
      <c r="H143" s="156">
        <v>1504.98</v>
      </c>
      <c r="I143" s="94">
        <v>255.3</v>
      </c>
      <c r="J143" s="157">
        <f>ROUND(I143*H143,2)</f>
        <v>384221.39</v>
      </c>
      <c r="K143" s="158"/>
      <c r="L143" s="21"/>
      <c r="M143" s="159" t="s">
        <v>1</v>
      </c>
      <c r="N143" s="98" t="s">
        <v>40</v>
      </c>
      <c r="P143" s="99">
        <f>O143*H143</f>
        <v>0</v>
      </c>
      <c r="Q143" s="99">
        <v>0</v>
      </c>
      <c r="R143" s="99">
        <f>Q143*H143</f>
        <v>0</v>
      </c>
      <c r="S143" s="99">
        <v>0</v>
      </c>
      <c r="T143" s="100">
        <f>S143*H143</f>
        <v>0</v>
      </c>
      <c r="AR143" s="101" t="s">
        <v>178</v>
      </c>
      <c r="AT143" s="101" t="s">
        <v>174</v>
      </c>
      <c r="AU143" s="101" t="s">
        <v>85</v>
      </c>
      <c r="AY143" s="10" t="s">
        <v>172</v>
      </c>
      <c r="BE143" s="102">
        <f>IF(N143="základní",J143,0)</f>
        <v>384221.39</v>
      </c>
      <c r="BF143" s="102">
        <f>IF(N143="snížená",J143,0)</f>
        <v>0</v>
      </c>
      <c r="BG143" s="102">
        <f>IF(N143="zákl. přenesená",J143,0)</f>
        <v>0</v>
      </c>
      <c r="BH143" s="102">
        <f>IF(N143="sníž. přenesená",J143,0)</f>
        <v>0</v>
      </c>
      <c r="BI143" s="102">
        <f>IF(N143="nulová",J143,0)</f>
        <v>0</v>
      </c>
      <c r="BJ143" s="10" t="s">
        <v>83</v>
      </c>
      <c r="BK143" s="102">
        <f>ROUND(I143*H143,2)</f>
        <v>384221.39</v>
      </c>
      <c r="BL143" s="10" t="s">
        <v>178</v>
      </c>
      <c r="BM143" s="101" t="s">
        <v>575</v>
      </c>
    </row>
    <row r="144" spans="2:65" s="1" customFormat="1" ht="19.5" x14ac:dyDescent="0.2">
      <c r="B144" s="21"/>
      <c r="D144" s="103" t="s">
        <v>180</v>
      </c>
      <c r="F144" s="104" t="s">
        <v>191</v>
      </c>
      <c r="I144" s="105"/>
      <c r="L144" s="21"/>
      <c r="M144" s="106"/>
      <c r="T144" s="33"/>
      <c r="AT144" s="10" t="s">
        <v>180</v>
      </c>
      <c r="AU144" s="10" t="s">
        <v>85</v>
      </c>
    </row>
    <row r="145" spans="2:65" s="7" customFormat="1" x14ac:dyDescent="0.2">
      <c r="B145" s="107"/>
      <c r="D145" s="103" t="s">
        <v>182</v>
      </c>
      <c r="E145" s="108" t="s">
        <v>1</v>
      </c>
      <c r="F145" s="109" t="s">
        <v>576</v>
      </c>
      <c r="H145" s="110">
        <v>234</v>
      </c>
      <c r="I145" s="111"/>
      <c r="L145" s="107"/>
      <c r="M145" s="112"/>
      <c r="T145" s="113"/>
      <c r="AT145" s="108" t="s">
        <v>182</v>
      </c>
      <c r="AU145" s="108" t="s">
        <v>85</v>
      </c>
      <c r="AV145" s="7" t="s">
        <v>85</v>
      </c>
      <c r="AW145" s="7" t="s">
        <v>32</v>
      </c>
      <c r="AX145" s="7" t="s">
        <v>75</v>
      </c>
      <c r="AY145" s="108" t="s">
        <v>172</v>
      </c>
    </row>
    <row r="146" spans="2:65" s="7" customFormat="1" x14ac:dyDescent="0.2">
      <c r="B146" s="107"/>
      <c r="D146" s="103" t="s">
        <v>182</v>
      </c>
      <c r="E146" s="108" t="s">
        <v>1</v>
      </c>
      <c r="F146" s="109" t="s">
        <v>577</v>
      </c>
      <c r="H146" s="110">
        <v>1270.98</v>
      </c>
      <c r="I146" s="111"/>
      <c r="L146" s="107"/>
      <c r="M146" s="112"/>
      <c r="T146" s="113"/>
      <c r="AT146" s="108" t="s">
        <v>182</v>
      </c>
      <c r="AU146" s="108" t="s">
        <v>85</v>
      </c>
      <c r="AV146" s="7" t="s">
        <v>85</v>
      </c>
      <c r="AW146" s="7" t="s">
        <v>32</v>
      </c>
      <c r="AX146" s="7" t="s">
        <v>75</v>
      </c>
      <c r="AY146" s="108" t="s">
        <v>172</v>
      </c>
    </row>
    <row r="147" spans="2:65" s="8" customFormat="1" x14ac:dyDescent="0.2">
      <c r="B147" s="114"/>
      <c r="D147" s="103" t="s">
        <v>182</v>
      </c>
      <c r="E147" s="115" t="s">
        <v>119</v>
      </c>
      <c r="F147" s="116" t="s">
        <v>186</v>
      </c>
      <c r="H147" s="117">
        <v>1504.98</v>
      </c>
      <c r="I147" s="118"/>
      <c r="L147" s="114"/>
      <c r="M147" s="119"/>
      <c r="T147" s="120"/>
      <c r="AT147" s="115" t="s">
        <v>182</v>
      </c>
      <c r="AU147" s="115" t="s">
        <v>85</v>
      </c>
      <c r="AV147" s="8" t="s">
        <v>178</v>
      </c>
      <c r="AW147" s="8" t="s">
        <v>32</v>
      </c>
      <c r="AX147" s="8" t="s">
        <v>83</v>
      </c>
      <c r="AY147" s="115" t="s">
        <v>172</v>
      </c>
    </row>
    <row r="148" spans="2:65" s="1" customFormat="1" ht="37.9" customHeight="1" x14ac:dyDescent="0.2">
      <c r="B148" s="21"/>
      <c r="C148" s="152" t="s">
        <v>205</v>
      </c>
      <c r="D148" s="152" t="s">
        <v>174</v>
      </c>
      <c r="E148" s="153" t="s">
        <v>197</v>
      </c>
      <c r="F148" s="154" t="s">
        <v>578</v>
      </c>
      <c r="G148" s="155" t="s">
        <v>189</v>
      </c>
      <c r="H148" s="156">
        <v>1699.422</v>
      </c>
      <c r="I148" s="94">
        <v>256.08</v>
      </c>
      <c r="J148" s="157">
        <f>ROUND(I148*H148,2)</f>
        <v>435187.99</v>
      </c>
      <c r="K148" s="158"/>
      <c r="L148" s="21"/>
      <c r="M148" s="159" t="s">
        <v>1</v>
      </c>
      <c r="N148" s="98" t="s">
        <v>40</v>
      </c>
      <c r="P148" s="99">
        <f>O148*H148</f>
        <v>0</v>
      </c>
      <c r="Q148" s="99">
        <v>0</v>
      </c>
      <c r="R148" s="99">
        <f>Q148*H148</f>
        <v>0</v>
      </c>
      <c r="S148" s="99">
        <v>0</v>
      </c>
      <c r="T148" s="100">
        <f>S148*H148</f>
        <v>0</v>
      </c>
      <c r="AR148" s="101" t="s">
        <v>178</v>
      </c>
      <c r="AT148" s="101" t="s">
        <v>174</v>
      </c>
      <c r="AU148" s="101" t="s">
        <v>85</v>
      </c>
      <c r="AY148" s="10" t="s">
        <v>172</v>
      </c>
      <c r="BE148" s="102">
        <f>IF(N148="základní",J148,0)</f>
        <v>435187.99</v>
      </c>
      <c r="BF148" s="102">
        <f>IF(N148="snížená",J148,0)</f>
        <v>0</v>
      </c>
      <c r="BG148" s="102">
        <f>IF(N148="zákl. přenesená",J148,0)</f>
        <v>0</v>
      </c>
      <c r="BH148" s="102">
        <f>IF(N148="sníž. přenesená",J148,0)</f>
        <v>0</v>
      </c>
      <c r="BI148" s="102">
        <f>IF(N148="nulová",J148,0)</f>
        <v>0</v>
      </c>
      <c r="BJ148" s="10" t="s">
        <v>83</v>
      </c>
      <c r="BK148" s="102">
        <f>ROUND(I148*H148,2)</f>
        <v>435187.99</v>
      </c>
      <c r="BL148" s="10" t="s">
        <v>178</v>
      </c>
      <c r="BM148" s="101" t="s">
        <v>579</v>
      </c>
    </row>
    <row r="149" spans="2:65" s="1" customFormat="1" ht="48.75" x14ac:dyDescent="0.2">
      <c r="B149" s="21"/>
      <c r="D149" s="103" t="s">
        <v>180</v>
      </c>
      <c r="F149" s="104" t="s">
        <v>580</v>
      </c>
      <c r="I149" s="105"/>
      <c r="L149" s="21"/>
      <c r="M149" s="106"/>
      <c r="T149" s="33"/>
      <c r="AT149" s="10" t="s">
        <v>180</v>
      </c>
      <c r="AU149" s="10" t="s">
        <v>85</v>
      </c>
    </row>
    <row r="150" spans="2:65" s="7" customFormat="1" x14ac:dyDescent="0.2">
      <c r="B150" s="107"/>
      <c r="D150" s="103" t="s">
        <v>182</v>
      </c>
      <c r="E150" s="108" t="s">
        <v>1</v>
      </c>
      <c r="F150" s="109" t="s">
        <v>581</v>
      </c>
      <c r="H150" s="110">
        <v>338.928</v>
      </c>
      <c r="I150" s="111"/>
      <c r="L150" s="107"/>
      <c r="M150" s="112"/>
      <c r="T150" s="113"/>
      <c r="AT150" s="108" t="s">
        <v>182</v>
      </c>
      <c r="AU150" s="108" t="s">
        <v>85</v>
      </c>
      <c r="AV150" s="7" t="s">
        <v>85</v>
      </c>
      <c r="AW150" s="7" t="s">
        <v>32</v>
      </c>
      <c r="AX150" s="7" t="s">
        <v>75</v>
      </c>
      <c r="AY150" s="108" t="s">
        <v>172</v>
      </c>
    </row>
    <row r="151" spans="2:65" s="7" customFormat="1" x14ac:dyDescent="0.2">
      <c r="B151" s="107"/>
      <c r="D151" s="103" t="s">
        <v>182</v>
      </c>
      <c r="E151" s="108" t="s">
        <v>1</v>
      </c>
      <c r="F151" s="109" t="s">
        <v>119</v>
      </c>
      <c r="H151" s="110">
        <v>1504.98</v>
      </c>
      <c r="I151" s="111"/>
      <c r="L151" s="107"/>
      <c r="M151" s="112"/>
      <c r="T151" s="113"/>
      <c r="AT151" s="108" t="s">
        <v>182</v>
      </c>
      <c r="AU151" s="108" t="s">
        <v>85</v>
      </c>
      <c r="AV151" s="7" t="s">
        <v>85</v>
      </c>
      <c r="AW151" s="7" t="s">
        <v>32</v>
      </c>
      <c r="AX151" s="7" t="s">
        <v>75</v>
      </c>
      <c r="AY151" s="108" t="s">
        <v>172</v>
      </c>
    </row>
    <row r="152" spans="2:65" s="7" customFormat="1" x14ac:dyDescent="0.2">
      <c r="B152" s="107"/>
      <c r="D152" s="103" t="s">
        <v>182</v>
      </c>
      <c r="E152" s="108" t="s">
        <v>1</v>
      </c>
      <c r="F152" s="109" t="s">
        <v>202</v>
      </c>
      <c r="H152" s="110">
        <v>-144.48599999999999</v>
      </c>
      <c r="I152" s="111"/>
      <c r="L152" s="107"/>
      <c r="M152" s="112"/>
      <c r="T152" s="113"/>
      <c r="AT152" s="108" t="s">
        <v>182</v>
      </c>
      <c r="AU152" s="108" t="s">
        <v>85</v>
      </c>
      <c r="AV152" s="7" t="s">
        <v>85</v>
      </c>
      <c r="AW152" s="7" t="s">
        <v>32</v>
      </c>
      <c r="AX152" s="7" t="s">
        <v>75</v>
      </c>
      <c r="AY152" s="108" t="s">
        <v>172</v>
      </c>
    </row>
    <row r="153" spans="2:65" s="8" customFormat="1" x14ac:dyDescent="0.2">
      <c r="B153" s="114"/>
      <c r="D153" s="103" t="s">
        <v>182</v>
      </c>
      <c r="E153" s="115" t="s">
        <v>1</v>
      </c>
      <c r="F153" s="116" t="s">
        <v>186</v>
      </c>
      <c r="H153" s="117">
        <v>1699.422</v>
      </c>
      <c r="I153" s="118"/>
      <c r="L153" s="114"/>
      <c r="M153" s="119"/>
      <c r="T153" s="120"/>
      <c r="AT153" s="115" t="s">
        <v>182</v>
      </c>
      <c r="AU153" s="115" t="s">
        <v>85</v>
      </c>
      <c r="AV153" s="8" t="s">
        <v>178</v>
      </c>
      <c r="AW153" s="8" t="s">
        <v>32</v>
      </c>
      <c r="AX153" s="8" t="s">
        <v>83</v>
      </c>
      <c r="AY153" s="115" t="s">
        <v>172</v>
      </c>
    </row>
    <row r="154" spans="2:65" s="1" customFormat="1" ht="37.9" customHeight="1" x14ac:dyDescent="0.2">
      <c r="B154" s="21"/>
      <c r="C154" s="152" t="s">
        <v>211</v>
      </c>
      <c r="D154" s="152" t="s">
        <v>174</v>
      </c>
      <c r="E154" s="153" t="s">
        <v>206</v>
      </c>
      <c r="F154" s="154" t="s">
        <v>207</v>
      </c>
      <c r="G154" s="155" t="s">
        <v>189</v>
      </c>
      <c r="H154" s="156">
        <v>22092.486000000001</v>
      </c>
      <c r="I154" s="94">
        <v>0.97</v>
      </c>
      <c r="J154" s="157">
        <f>ROUND(I154*H154,2)</f>
        <v>21429.71</v>
      </c>
      <c r="K154" s="158"/>
      <c r="L154" s="21"/>
      <c r="M154" s="159" t="s">
        <v>1</v>
      </c>
      <c r="N154" s="98" t="s">
        <v>40</v>
      </c>
      <c r="P154" s="99">
        <f>O154*H154</f>
        <v>0</v>
      </c>
      <c r="Q154" s="99">
        <v>0</v>
      </c>
      <c r="R154" s="99">
        <f>Q154*H154</f>
        <v>0</v>
      </c>
      <c r="S154" s="99">
        <v>0</v>
      </c>
      <c r="T154" s="100">
        <f>S154*H154</f>
        <v>0</v>
      </c>
      <c r="AR154" s="101" t="s">
        <v>178</v>
      </c>
      <c r="AT154" s="101" t="s">
        <v>174</v>
      </c>
      <c r="AU154" s="101" t="s">
        <v>85</v>
      </c>
      <c r="AY154" s="10" t="s">
        <v>172</v>
      </c>
      <c r="BE154" s="102">
        <f>IF(N154="základní",J154,0)</f>
        <v>21429.71</v>
      </c>
      <c r="BF154" s="102">
        <f>IF(N154="snížená",J154,0)</f>
        <v>0</v>
      </c>
      <c r="BG154" s="102">
        <f>IF(N154="zákl. přenesená",J154,0)</f>
        <v>0</v>
      </c>
      <c r="BH154" s="102">
        <f>IF(N154="sníž. přenesená",J154,0)</f>
        <v>0</v>
      </c>
      <c r="BI154" s="102">
        <f>IF(N154="nulová",J154,0)</f>
        <v>0</v>
      </c>
      <c r="BJ154" s="10" t="s">
        <v>83</v>
      </c>
      <c r="BK154" s="102">
        <f>ROUND(I154*H154,2)</f>
        <v>21429.71</v>
      </c>
      <c r="BL154" s="10" t="s">
        <v>178</v>
      </c>
      <c r="BM154" s="101" t="s">
        <v>582</v>
      </c>
    </row>
    <row r="155" spans="2:65" s="1" customFormat="1" ht="48.75" x14ac:dyDescent="0.2">
      <c r="B155" s="21"/>
      <c r="D155" s="103" t="s">
        <v>180</v>
      </c>
      <c r="F155" s="104" t="s">
        <v>209</v>
      </c>
      <c r="I155" s="105"/>
      <c r="L155" s="21"/>
      <c r="M155" s="106"/>
      <c r="T155" s="33"/>
      <c r="AT155" s="10" t="s">
        <v>180</v>
      </c>
      <c r="AU155" s="10" t="s">
        <v>85</v>
      </c>
    </row>
    <row r="156" spans="2:65" s="7" customFormat="1" x14ac:dyDescent="0.2">
      <c r="B156" s="107"/>
      <c r="D156" s="103" t="s">
        <v>182</v>
      </c>
      <c r="E156" s="108" t="s">
        <v>1</v>
      </c>
      <c r="F156" s="109" t="s">
        <v>581</v>
      </c>
      <c r="H156" s="110">
        <v>338.928</v>
      </c>
      <c r="I156" s="111"/>
      <c r="L156" s="107"/>
      <c r="M156" s="112"/>
      <c r="T156" s="113"/>
      <c r="AT156" s="108" t="s">
        <v>182</v>
      </c>
      <c r="AU156" s="108" t="s">
        <v>85</v>
      </c>
      <c r="AV156" s="7" t="s">
        <v>85</v>
      </c>
      <c r="AW156" s="7" t="s">
        <v>32</v>
      </c>
      <c r="AX156" s="7" t="s">
        <v>75</v>
      </c>
      <c r="AY156" s="108" t="s">
        <v>172</v>
      </c>
    </row>
    <row r="157" spans="2:65" s="7" customFormat="1" x14ac:dyDescent="0.2">
      <c r="B157" s="107"/>
      <c r="D157" s="103" t="s">
        <v>182</v>
      </c>
      <c r="E157" s="108" t="s">
        <v>1</v>
      </c>
      <c r="F157" s="109" t="s">
        <v>119</v>
      </c>
      <c r="H157" s="110">
        <v>1504.98</v>
      </c>
      <c r="I157" s="111"/>
      <c r="L157" s="107"/>
      <c r="M157" s="112"/>
      <c r="T157" s="113"/>
      <c r="AT157" s="108" t="s">
        <v>182</v>
      </c>
      <c r="AU157" s="108" t="s">
        <v>85</v>
      </c>
      <c r="AV157" s="7" t="s">
        <v>85</v>
      </c>
      <c r="AW157" s="7" t="s">
        <v>32</v>
      </c>
      <c r="AX157" s="7" t="s">
        <v>75</v>
      </c>
      <c r="AY157" s="108" t="s">
        <v>172</v>
      </c>
    </row>
    <row r="158" spans="2:65" s="7" customFormat="1" x14ac:dyDescent="0.2">
      <c r="B158" s="107"/>
      <c r="D158" s="103" t="s">
        <v>182</v>
      </c>
      <c r="E158" s="108" t="s">
        <v>1</v>
      </c>
      <c r="F158" s="109" t="s">
        <v>202</v>
      </c>
      <c r="H158" s="110">
        <v>-144.48599999999999</v>
      </c>
      <c r="I158" s="111"/>
      <c r="L158" s="107"/>
      <c r="M158" s="112"/>
      <c r="T158" s="113"/>
      <c r="AT158" s="108" t="s">
        <v>182</v>
      </c>
      <c r="AU158" s="108" t="s">
        <v>85</v>
      </c>
      <c r="AV158" s="7" t="s">
        <v>85</v>
      </c>
      <c r="AW158" s="7" t="s">
        <v>32</v>
      </c>
      <c r="AX158" s="7" t="s">
        <v>75</v>
      </c>
      <c r="AY158" s="108" t="s">
        <v>172</v>
      </c>
    </row>
    <row r="159" spans="2:65" s="8" customFormat="1" x14ac:dyDescent="0.2">
      <c r="B159" s="114"/>
      <c r="D159" s="103" t="s">
        <v>182</v>
      </c>
      <c r="E159" s="115" t="s">
        <v>1</v>
      </c>
      <c r="F159" s="116" t="s">
        <v>186</v>
      </c>
      <c r="H159" s="117">
        <v>1699.422</v>
      </c>
      <c r="I159" s="118"/>
      <c r="L159" s="114"/>
      <c r="M159" s="119"/>
      <c r="T159" s="120"/>
      <c r="AT159" s="115" t="s">
        <v>182</v>
      </c>
      <c r="AU159" s="115" t="s">
        <v>85</v>
      </c>
      <c r="AV159" s="8" t="s">
        <v>178</v>
      </c>
      <c r="AW159" s="8" t="s">
        <v>32</v>
      </c>
      <c r="AX159" s="8" t="s">
        <v>83</v>
      </c>
      <c r="AY159" s="115" t="s">
        <v>172</v>
      </c>
    </row>
    <row r="160" spans="2:65" s="7" customFormat="1" x14ac:dyDescent="0.2">
      <c r="B160" s="107"/>
      <c r="D160" s="103" t="s">
        <v>182</v>
      </c>
      <c r="F160" s="109" t="s">
        <v>583</v>
      </c>
      <c r="H160" s="110">
        <v>22092.486000000001</v>
      </c>
      <c r="I160" s="111"/>
      <c r="L160" s="107"/>
      <c r="M160" s="112"/>
      <c r="T160" s="113"/>
      <c r="AT160" s="108" t="s">
        <v>182</v>
      </c>
      <c r="AU160" s="108" t="s">
        <v>85</v>
      </c>
      <c r="AV160" s="7" t="s">
        <v>85</v>
      </c>
      <c r="AW160" s="7" t="s">
        <v>3</v>
      </c>
      <c r="AX160" s="7" t="s">
        <v>83</v>
      </c>
      <c r="AY160" s="108" t="s">
        <v>172</v>
      </c>
    </row>
    <row r="161" spans="2:65" s="1" customFormat="1" ht="16.5" customHeight="1" x14ac:dyDescent="0.2">
      <c r="B161" s="21"/>
      <c r="C161" s="152" t="s">
        <v>220</v>
      </c>
      <c r="D161" s="152" t="s">
        <v>174</v>
      </c>
      <c r="E161" s="153" t="s">
        <v>584</v>
      </c>
      <c r="F161" s="154" t="s">
        <v>585</v>
      </c>
      <c r="G161" s="155" t="s">
        <v>189</v>
      </c>
      <c r="H161" s="156">
        <v>144.48599999999999</v>
      </c>
      <c r="I161" s="94">
        <v>270.75</v>
      </c>
      <c r="J161" s="157">
        <f>ROUND(I161*H161,2)</f>
        <v>39119.58</v>
      </c>
      <c r="K161" s="158"/>
      <c r="L161" s="21"/>
      <c r="M161" s="159" t="s">
        <v>1</v>
      </c>
      <c r="N161" s="98" t="s">
        <v>40</v>
      </c>
      <c r="P161" s="99">
        <f>O161*H161</f>
        <v>0</v>
      </c>
      <c r="Q161" s="99">
        <v>0</v>
      </c>
      <c r="R161" s="99">
        <f>Q161*H161</f>
        <v>0</v>
      </c>
      <c r="S161" s="99">
        <v>0</v>
      </c>
      <c r="T161" s="100">
        <f>S161*H161</f>
        <v>0</v>
      </c>
      <c r="AR161" s="101" t="s">
        <v>178</v>
      </c>
      <c r="AT161" s="101" t="s">
        <v>174</v>
      </c>
      <c r="AU161" s="101" t="s">
        <v>85</v>
      </c>
      <c r="AY161" s="10" t="s">
        <v>172</v>
      </c>
      <c r="BE161" s="102">
        <f>IF(N161="základní",J161,0)</f>
        <v>39119.58</v>
      </c>
      <c r="BF161" s="102">
        <f>IF(N161="snížená",J161,0)</f>
        <v>0</v>
      </c>
      <c r="BG161" s="102">
        <f>IF(N161="zákl. přenesená",J161,0)</f>
        <v>0</v>
      </c>
      <c r="BH161" s="102">
        <f>IF(N161="sníž. přenesená",J161,0)</f>
        <v>0</v>
      </c>
      <c r="BI161" s="102">
        <f>IF(N161="nulová",J161,0)</f>
        <v>0</v>
      </c>
      <c r="BJ161" s="10" t="s">
        <v>83</v>
      </c>
      <c r="BK161" s="102">
        <f>ROUND(I161*H161,2)</f>
        <v>39119.58</v>
      </c>
      <c r="BL161" s="10" t="s">
        <v>178</v>
      </c>
      <c r="BM161" s="101" t="s">
        <v>586</v>
      </c>
    </row>
    <row r="162" spans="2:65" s="1" customFormat="1" ht="29.25" x14ac:dyDescent="0.2">
      <c r="B162" s="21"/>
      <c r="D162" s="103" t="s">
        <v>180</v>
      </c>
      <c r="F162" s="104" t="s">
        <v>587</v>
      </c>
      <c r="I162" s="105"/>
      <c r="L162" s="21"/>
      <c r="M162" s="106"/>
      <c r="T162" s="33"/>
      <c r="AT162" s="10" t="s">
        <v>180</v>
      </c>
      <c r="AU162" s="10" t="s">
        <v>85</v>
      </c>
    </row>
    <row r="163" spans="2:65" s="160" customFormat="1" x14ac:dyDescent="0.2">
      <c r="B163" s="161"/>
      <c r="D163" s="103" t="s">
        <v>182</v>
      </c>
      <c r="E163" s="162" t="s">
        <v>1</v>
      </c>
      <c r="F163" s="163" t="s">
        <v>588</v>
      </c>
      <c r="H163" s="162" t="s">
        <v>1</v>
      </c>
      <c r="I163" s="121"/>
      <c r="L163" s="161"/>
      <c r="M163" s="164"/>
      <c r="T163" s="165"/>
      <c r="AT163" s="162" t="s">
        <v>182</v>
      </c>
      <c r="AU163" s="162" t="s">
        <v>85</v>
      </c>
      <c r="AV163" s="160" t="s">
        <v>83</v>
      </c>
      <c r="AW163" s="160" t="s">
        <v>32</v>
      </c>
      <c r="AX163" s="160" t="s">
        <v>75</v>
      </c>
      <c r="AY163" s="162" t="s">
        <v>172</v>
      </c>
    </row>
    <row r="164" spans="2:65" s="7" customFormat="1" x14ac:dyDescent="0.2">
      <c r="B164" s="107"/>
      <c r="D164" s="103" t="s">
        <v>182</v>
      </c>
      <c r="E164" s="108" t="s">
        <v>137</v>
      </c>
      <c r="F164" s="109" t="s">
        <v>589</v>
      </c>
      <c r="H164" s="110">
        <v>144.48599999999999</v>
      </c>
      <c r="I164" s="111"/>
      <c r="L164" s="107"/>
      <c r="M164" s="112"/>
      <c r="T164" s="113"/>
      <c r="AT164" s="108" t="s">
        <v>182</v>
      </c>
      <c r="AU164" s="108" t="s">
        <v>85</v>
      </c>
      <c r="AV164" s="7" t="s">
        <v>85</v>
      </c>
      <c r="AW164" s="7" t="s">
        <v>32</v>
      </c>
      <c r="AX164" s="7" t="s">
        <v>83</v>
      </c>
      <c r="AY164" s="108" t="s">
        <v>172</v>
      </c>
    </row>
    <row r="165" spans="2:65" s="1" customFormat="1" ht="24.2" customHeight="1" x14ac:dyDescent="0.2">
      <c r="B165" s="21"/>
      <c r="C165" s="152" t="s">
        <v>228</v>
      </c>
      <c r="D165" s="152" t="s">
        <v>174</v>
      </c>
      <c r="E165" s="153" t="s">
        <v>236</v>
      </c>
      <c r="F165" s="154" t="s">
        <v>237</v>
      </c>
      <c r="G165" s="155" t="s">
        <v>177</v>
      </c>
      <c r="H165" s="156">
        <v>2804.85</v>
      </c>
      <c r="I165" s="94">
        <v>24.2</v>
      </c>
      <c r="J165" s="157">
        <f>ROUND(I165*H165,2)</f>
        <v>67877.37</v>
      </c>
      <c r="K165" s="158"/>
      <c r="L165" s="21"/>
      <c r="M165" s="159" t="s">
        <v>1</v>
      </c>
      <c r="N165" s="98" t="s">
        <v>40</v>
      </c>
      <c r="P165" s="99">
        <f>O165*H165</f>
        <v>0</v>
      </c>
      <c r="Q165" s="99">
        <v>0</v>
      </c>
      <c r="R165" s="99">
        <f>Q165*H165</f>
        <v>0</v>
      </c>
      <c r="S165" s="99">
        <v>0</v>
      </c>
      <c r="T165" s="100">
        <f>S165*H165</f>
        <v>0</v>
      </c>
      <c r="AR165" s="101" t="s">
        <v>178</v>
      </c>
      <c r="AT165" s="101" t="s">
        <v>174</v>
      </c>
      <c r="AU165" s="101" t="s">
        <v>85</v>
      </c>
      <c r="AY165" s="10" t="s">
        <v>172</v>
      </c>
      <c r="BE165" s="102">
        <f>IF(N165="základní",J165,0)</f>
        <v>67877.37</v>
      </c>
      <c r="BF165" s="102">
        <f>IF(N165="snížená",J165,0)</f>
        <v>0</v>
      </c>
      <c r="BG165" s="102">
        <f>IF(N165="zákl. přenesená",J165,0)</f>
        <v>0</v>
      </c>
      <c r="BH165" s="102">
        <f>IF(N165="sníž. přenesená",J165,0)</f>
        <v>0</v>
      </c>
      <c r="BI165" s="102">
        <f>IF(N165="nulová",J165,0)</f>
        <v>0</v>
      </c>
      <c r="BJ165" s="10" t="s">
        <v>83</v>
      </c>
      <c r="BK165" s="102">
        <f>ROUND(I165*H165,2)</f>
        <v>67877.37</v>
      </c>
      <c r="BL165" s="10" t="s">
        <v>178</v>
      </c>
      <c r="BM165" s="101" t="s">
        <v>590</v>
      </c>
    </row>
    <row r="166" spans="2:65" s="1" customFormat="1" ht="19.5" x14ac:dyDescent="0.2">
      <c r="B166" s="21"/>
      <c r="D166" s="103" t="s">
        <v>180</v>
      </c>
      <c r="F166" s="104" t="s">
        <v>239</v>
      </c>
      <c r="I166" s="105"/>
      <c r="L166" s="21"/>
      <c r="M166" s="106"/>
      <c r="T166" s="33"/>
      <c r="AT166" s="10" t="s">
        <v>180</v>
      </c>
      <c r="AU166" s="10" t="s">
        <v>85</v>
      </c>
    </row>
    <row r="167" spans="2:65" s="7" customFormat="1" x14ac:dyDescent="0.2">
      <c r="B167" s="107"/>
      <c r="D167" s="103" t="s">
        <v>182</v>
      </c>
      <c r="E167" s="108" t="s">
        <v>1</v>
      </c>
      <c r="F167" s="109" t="s">
        <v>591</v>
      </c>
      <c r="H167" s="110">
        <v>2804.85</v>
      </c>
      <c r="I167" s="111"/>
      <c r="L167" s="107"/>
      <c r="M167" s="112"/>
      <c r="T167" s="113"/>
      <c r="AT167" s="108" t="s">
        <v>182</v>
      </c>
      <c r="AU167" s="108" t="s">
        <v>85</v>
      </c>
      <c r="AV167" s="7" t="s">
        <v>85</v>
      </c>
      <c r="AW167" s="7" t="s">
        <v>32</v>
      </c>
      <c r="AX167" s="7" t="s">
        <v>83</v>
      </c>
      <c r="AY167" s="108" t="s">
        <v>172</v>
      </c>
    </row>
    <row r="168" spans="2:65" s="6" customFormat="1" ht="22.9" customHeight="1" x14ac:dyDescent="0.2">
      <c r="B168" s="76"/>
      <c r="D168" s="77" t="s">
        <v>74</v>
      </c>
      <c r="E168" s="86" t="s">
        <v>85</v>
      </c>
      <c r="F168" s="86" t="s">
        <v>246</v>
      </c>
      <c r="I168" s="79"/>
      <c r="J168" s="87">
        <f>BK168</f>
        <v>1123029.31</v>
      </c>
      <c r="L168" s="76"/>
      <c r="M168" s="81"/>
      <c r="P168" s="82">
        <f>SUM(P169:P184)</f>
        <v>0</v>
      </c>
      <c r="R168" s="82">
        <f>SUM(R169:R184)</f>
        <v>1688.3657913</v>
      </c>
      <c r="T168" s="83">
        <f>SUM(T169:T184)</f>
        <v>0</v>
      </c>
      <c r="AR168" s="77" t="s">
        <v>83</v>
      </c>
      <c r="AT168" s="84" t="s">
        <v>74</v>
      </c>
      <c r="AU168" s="84" t="s">
        <v>83</v>
      </c>
      <c r="AY168" s="77" t="s">
        <v>172</v>
      </c>
      <c r="BK168" s="85">
        <f>SUM(BK169:BK184)</f>
        <v>1123029.31</v>
      </c>
    </row>
    <row r="169" spans="2:65" s="1" customFormat="1" ht="16.5" customHeight="1" x14ac:dyDescent="0.2">
      <c r="B169" s="21"/>
      <c r="C169" s="152" t="s">
        <v>235</v>
      </c>
      <c r="D169" s="152" t="s">
        <v>174</v>
      </c>
      <c r="E169" s="153" t="s">
        <v>592</v>
      </c>
      <c r="F169" s="154" t="s">
        <v>593</v>
      </c>
      <c r="G169" s="155" t="s">
        <v>189</v>
      </c>
      <c r="H169" s="156">
        <v>794.88</v>
      </c>
      <c r="I169" s="94">
        <v>1062.2</v>
      </c>
      <c r="J169" s="157">
        <f>ROUND(I169*H169,2)</f>
        <v>844321.54</v>
      </c>
      <c r="K169" s="158"/>
      <c r="L169" s="21"/>
      <c r="M169" s="159" t="s">
        <v>1</v>
      </c>
      <c r="N169" s="98" t="s">
        <v>40</v>
      </c>
      <c r="P169" s="99">
        <f>O169*H169</f>
        <v>0</v>
      </c>
      <c r="Q169" s="99">
        <v>2.052</v>
      </c>
      <c r="R169" s="99">
        <f>Q169*H169</f>
        <v>1631.09376</v>
      </c>
      <c r="S169" s="99">
        <v>0</v>
      </c>
      <c r="T169" s="100">
        <f>S169*H169</f>
        <v>0</v>
      </c>
      <c r="AR169" s="101" t="s">
        <v>178</v>
      </c>
      <c r="AT169" s="101" t="s">
        <v>174</v>
      </c>
      <c r="AU169" s="101" t="s">
        <v>85</v>
      </c>
      <c r="AY169" s="10" t="s">
        <v>172</v>
      </c>
      <c r="BE169" s="102">
        <f>IF(N169="základní",J169,0)</f>
        <v>844321.54</v>
      </c>
      <c r="BF169" s="102">
        <f>IF(N169="snížená",J169,0)</f>
        <v>0</v>
      </c>
      <c r="BG169" s="102">
        <f>IF(N169="zákl. přenesená",J169,0)</f>
        <v>0</v>
      </c>
      <c r="BH169" s="102">
        <f>IF(N169="sníž. přenesená",J169,0)</f>
        <v>0</v>
      </c>
      <c r="BI169" s="102">
        <f>IF(N169="nulová",J169,0)</f>
        <v>0</v>
      </c>
      <c r="BJ169" s="10" t="s">
        <v>83</v>
      </c>
      <c r="BK169" s="102">
        <f>ROUND(I169*H169,2)</f>
        <v>844321.54</v>
      </c>
      <c r="BL169" s="10" t="s">
        <v>178</v>
      </c>
      <c r="BM169" s="101" t="s">
        <v>594</v>
      </c>
    </row>
    <row r="170" spans="2:65" s="1" customFormat="1" ht="29.25" x14ac:dyDescent="0.2">
      <c r="B170" s="21"/>
      <c r="D170" s="103" t="s">
        <v>180</v>
      </c>
      <c r="F170" s="104" t="s">
        <v>595</v>
      </c>
      <c r="I170" s="105"/>
      <c r="L170" s="21"/>
      <c r="M170" s="106"/>
      <c r="T170" s="33"/>
      <c r="AT170" s="10" t="s">
        <v>180</v>
      </c>
      <c r="AU170" s="10" t="s">
        <v>85</v>
      </c>
    </row>
    <row r="171" spans="2:65" s="7" customFormat="1" x14ac:dyDescent="0.2">
      <c r="B171" s="107"/>
      <c r="D171" s="103" t="s">
        <v>182</v>
      </c>
      <c r="E171" s="108" t="s">
        <v>1</v>
      </c>
      <c r="F171" s="109" t="s">
        <v>596</v>
      </c>
      <c r="H171" s="110">
        <v>691.2</v>
      </c>
      <c r="I171" s="111"/>
      <c r="L171" s="107"/>
      <c r="M171" s="112"/>
      <c r="T171" s="113"/>
      <c r="AT171" s="108" t="s">
        <v>182</v>
      </c>
      <c r="AU171" s="108" t="s">
        <v>85</v>
      </c>
      <c r="AV171" s="7" t="s">
        <v>85</v>
      </c>
      <c r="AW171" s="7" t="s">
        <v>32</v>
      </c>
      <c r="AX171" s="7" t="s">
        <v>83</v>
      </c>
      <c r="AY171" s="108" t="s">
        <v>172</v>
      </c>
    </row>
    <row r="172" spans="2:65" s="7" customFormat="1" x14ac:dyDescent="0.2">
      <c r="B172" s="107"/>
      <c r="D172" s="103" t="s">
        <v>182</v>
      </c>
      <c r="F172" s="109" t="s">
        <v>597</v>
      </c>
      <c r="H172" s="110">
        <v>794.88</v>
      </c>
      <c r="I172" s="111"/>
      <c r="L172" s="107"/>
      <c r="M172" s="112"/>
      <c r="T172" s="113"/>
      <c r="AT172" s="108" t="s">
        <v>182</v>
      </c>
      <c r="AU172" s="108" t="s">
        <v>85</v>
      </c>
      <c r="AV172" s="7" t="s">
        <v>85</v>
      </c>
      <c r="AW172" s="7" t="s">
        <v>3</v>
      </c>
      <c r="AX172" s="7" t="s">
        <v>83</v>
      </c>
      <c r="AY172" s="108" t="s">
        <v>172</v>
      </c>
    </row>
    <row r="173" spans="2:65" s="1" customFormat="1" ht="24.2" customHeight="1" x14ac:dyDescent="0.2">
      <c r="B173" s="21"/>
      <c r="C173" s="152" t="s">
        <v>241</v>
      </c>
      <c r="D173" s="152" t="s">
        <v>174</v>
      </c>
      <c r="E173" s="153" t="s">
        <v>274</v>
      </c>
      <c r="F173" s="154" t="s">
        <v>275</v>
      </c>
      <c r="G173" s="155" t="s">
        <v>177</v>
      </c>
      <c r="H173" s="156">
        <v>1324.8</v>
      </c>
      <c r="I173" s="94">
        <v>36.57</v>
      </c>
      <c r="J173" s="157">
        <f>ROUND(I173*H173,2)</f>
        <v>48447.94</v>
      </c>
      <c r="K173" s="158"/>
      <c r="L173" s="21"/>
      <c r="M173" s="159" t="s">
        <v>1</v>
      </c>
      <c r="N173" s="98" t="s">
        <v>40</v>
      </c>
      <c r="P173" s="99">
        <f>O173*H173</f>
        <v>0</v>
      </c>
      <c r="Q173" s="99">
        <v>4.4000000000000002E-4</v>
      </c>
      <c r="R173" s="99">
        <f>Q173*H173</f>
        <v>0.58291199999999999</v>
      </c>
      <c r="S173" s="99">
        <v>0</v>
      </c>
      <c r="T173" s="100">
        <f>S173*H173</f>
        <v>0</v>
      </c>
      <c r="AR173" s="101" t="s">
        <v>178</v>
      </c>
      <c r="AT173" s="101" t="s">
        <v>174</v>
      </c>
      <c r="AU173" s="101" t="s">
        <v>85</v>
      </c>
      <c r="AY173" s="10" t="s">
        <v>172</v>
      </c>
      <c r="BE173" s="102">
        <f>IF(N173="základní",J173,0)</f>
        <v>48447.94</v>
      </c>
      <c r="BF173" s="102">
        <f>IF(N173="snížená",J173,0)</f>
        <v>0</v>
      </c>
      <c r="BG173" s="102">
        <f>IF(N173="zákl. přenesená",J173,0)</f>
        <v>0</v>
      </c>
      <c r="BH173" s="102">
        <f>IF(N173="sníž. přenesená",J173,0)</f>
        <v>0</v>
      </c>
      <c r="BI173" s="102">
        <f>IF(N173="nulová",J173,0)</f>
        <v>0</v>
      </c>
      <c r="BJ173" s="10" t="s">
        <v>83</v>
      </c>
      <c r="BK173" s="102">
        <f>ROUND(I173*H173,2)</f>
        <v>48447.94</v>
      </c>
      <c r="BL173" s="10" t="s">
        <v>178</v>
      </c>
      <c r="BM173" s="101" t="s">
        <v>598</v>
      </c>
    </row>
    <row r="174" spans="2:65" s="1" customFormat="1" ht="19.5" x14ac:dyDescent="0.2">
      <c r="B174" s="21"/>
      <c r="D174" s="103" t="s">
        <v>180</v>
      </c>
      <c r="F174" s="104" t="s">
        <v>599</v>
      </c>
      <c r="I174" s="105"/>
      <c r="L174" s="21"/>
      <c r="M174" s="106"/>
      <c r="T174" s="33"/>
      <c r="AT174" s="10" t="s">
        <v>180</v>
      </c>
      <c r="AU174" s="10" t="s">
        <v>85</v>
      </c>
    </row>
    <row r="175" spans="2:65" s="7" customFormat="1" x14ac:dyDescent="0.2">
      <c r="B175" s="107"/>
      <c r="D175" s="103" t="s">
        <v>182</v>
      </c>
      <c r="E175" s="108" t="s">
        <v>1</v>
      </c>
      <c r="F175" s="109" t="s">
        <v>600</v>
      </c>
      <c r="H175" s="110">
        <v>1324.8</v>
      </c>
      <c r="I175" s="111"/>
      <c r="L175" s="107"/>
      <c r="M175" s="112"/>
      <c r="T175" s="113"/>
      <c r="AT175" s="108" t="s">
        <v>182</v>
      </c>
      <c r="AU175" s="108" t="s">
        <v>85</v>
      </c>
      <c r="AV175" s="7" t="s">
        <v>85</v>
      </c>
      <c r="AW175" s="7" t="s">
        <v>32</v>
      </c>
      <c r="AX175" s="7" t="s">
        <v>83</v>
      </c>
      <c r="AY175" s="108" t="s">
        <v>172</v>
      </c>
    </row>
    <row r="176" spans="2:65" s="1" customFormat="1" ht="24.2" customHeight="1" x14ac:dyDescent="0.2">
      <c r="B176" s="21"/>
      <c r="C176" s="166" t="s">
        <v>247</v>
      </c>
      <c r="D176" s="166" t="s">
        <v>229</v>
      </c>
      <c r="E176" s="167" t="s">
        <v>601</v>
      </c>
      <c r="F176" s="168" t="s">
        <v>602</v>
      </c>
      <c r="G176" s="169" t="s">
        <v>177</v>
      </c>
      <c r="H176" s="170">
        <v>1457.28</v>
      </c>
      <c r="I176" s="134">
        <v>108.34</v>
      </c>
      <c r="J176" s="171">
        <f>ROUND(I176*H176,2)</f>
        <v>157881.72</v>
      </c>
      <c r="K176" s="172"/>
      <c r="L176" s="137"/>
      <c r="M176" s="173" t="s">
        <v>1</v>
      </c>
      <c r="N176" s="139" t="s">
        <v>40</v>
      </c>
      <c r="P176" s="99">
        <f>O176*H176</f>
        <v>0</v>
      </c>
      <c r="Q176" s="99">
        <v>3.7999999999999999E-2</v>
      </c>
      <c r="R176" s="99">
        <f>Q176*H176</f>
        <v>55.376639999999995</v>
      </c>
      <c r="S176" s="99">
        <v>0</v>
      </c>
      <c r="T176" s="100">
        <f>S176*H176</f>
        <v>0</v>
      </c>
      <c r="AR176" s="101" t="s">
        <v>228</v>
      </c>
      <c r="AT176" s="101" t="s">
        <v>229</v>
      </c>
      <c r="AU176" s="101" t="s">
        <v>85</v>
      </c>
      <c r="AY176" s="10" t="s">
        <v>172</v>
      </c>
      <c r="BE176" s="102">
        <f>IF(N176="základní",J176,0)</f>
        <v>157881.72</v>
      </c>
      <c r="BF176" s="102">
        <f>IF(N176="snížená",J176,0)</f>
        <v>0</v>
      </c>
      <c r="BG176" s="102">
        <f>IF(N176="zákl. přenesená",J176,0)</f>
        <v>0</v>
      </c>
      <c r="BH176" s="102">
        <f>IF(N176="sníž. přenesená",J176,0)</f>
        <v>0</v>
      </c>
      <c r="BI176" s="102">
        <f>IF(N176="nulová",J176,0)</f>
        <v>0</v>
      </c>
      <c r="BJ176" s="10" t="s">
        <v>83</v>
      </c>
      <c r="BK176" s="102">
        <f>ROUND(I176*H176,2)</f>
        <v>157881.72</v>
      </c>
      <c r="BL176" s="10" t="s">
        <v>178</v>
      </c>
      <c r="BM176" s="101" t="s">
        <v>603</v>
      </c>
    </row>
    <row r="177" spans="2:65" s="1" customFormat="1" ht="19.5" x14ac:dyDescent="0.2">
      <c r="B177" s="21"/>
      <c r="D177" s="103" t="s">
        <v>180</v>
      </c>
      <c r="F177" s="104" t="s">
        <v>602</v>
      </c>
      <c r="I177" s="105"/>
      <c r="L177" s="21"/>
      <c r="M177" s="106"/>
      <c r="T177" s="33"/>
      <c r="AT177" s="10" t="s">
        <v>180</v>
      </c>
      <c r="AU177" s="10" t="s">
        <v>85</v>
      </c>
    </row>
    <row r="178" spans="2:65" s="7" customFormat="1" x14ac:dyDescent="0.2">
      <c r="B178" s="107"/>
      <c r="D178" s="103" t="s">
        <v>182</v>
      </c>
      <c r="F178" s="109" t="s">
        <v>604</v>
      </c>
      <c r="H178" s="110">
        <v>1457.28</v>
      </c>
      <c r="I178" s="111"/>
      <c r="L178" s="107"/>
      <c r="M178" s="112"/>
      <c r="T178" s="113"/>
      <c r="AT178" s="108" t="s">
        <v>182</v>
      </c>
      <c r="AU178" s="108" t="s">
        <v>85</v>
      </c>
      <c r="AV178" s="7" t="s">
        <v>85</v>
      </c>
      <c r="AW178" s="7" t="s">
        <v>3</v>
      </c>
      <c r="AX178" s="7" t="s">
        <v>83</v>
      </c>
      <c r="AY178" s="108" t="s">
        <v>172</v>
      </c>
    </row>
    <row r="179" spans="2:65" s="1" customFormat="1" ht="24.2" customHeight="1" x14ac:dyDescent="0.2">
      <c r="B179" s="21"/>
      <c r="C179" s="152" t="s">
        <v>254</v>
      </c>
      <c r="D179" s="152" t="s">
        <v>174</v>
      </c>
      <c r="E179" s="153" t="s">
        <v>605</v>
      </c>
      <c r="F179" s="154" t="s">
        <v>606</v>
      </c>
      <c r="G179" s="155" t="s">
        <v>177</v>
      </c>
      <c r="H179" s="156">
        <v>2649.6</v>
      </c>
      <c r="I179" s="94">
        <v>13.15</v>
      </c>
      <c r="J179" s="157">
        <f>ROUND(I179*H179,2)</f>
        <v>34842.239999999998</v>
      </c>
      <c r="K179" s="158"/>
      <c r="L179" s="21"/>
      <c r="M179" s="159" t="s">
        <v>1</v>
      </c>
      <c r="N179" s="98" t="s">
        <v>40</v>
      </c>
      <c r="P179" s="99">
        <f>O179*H179</f>
        <v>0</v>
      </c>
      <c r="Q179" s="99">
        <v>1.3999999999999999E-4</v>
      </c>
      <c r="R179" s="99">
        <f>Q179*H179</f>
        <v>0.37094399999999994</v>
      </c>
      <c r="S179" s="99">
        <v>0</v>
      </c>
      <c r="T179" s="100">
        <f>S179*H179</f>
        <v>0</v>
      </c>
      <c r="AR179" s="101" t="s">
        <v>178</v>
      </c>
      <c r="AT179" s="101" t="s">
        <v>174</v>
      </c>
      <c r="AU179" s="101" t="s">
        <v>85</v>
      </c>
      <c r="AY179" s="10" t="s">
        <v>172</v>
      </c>
      <c r="BE179" s="102">
        <f>IF(N179="základní",J179,0)</f>
        <v>34842.239999999998</v>
      </c>
      <c r="BF179" s="102">
        <f>IF(N179="snížená",J179,0)</f>
        <v>0</v>
      </c>
      <c r="BG179" s="102">
        <f>IF(N179="zákl. přenesená",J179,0)</f>
        <v>0</v>
      </c>
      <c r="BH179" s="102">
        <f>IF(N179="sníž. přenesená",J179,0)</f>
        <v>0</v>
      </c>
      <c r="BI179" s="102">
        <f>IF(N179="nulová",J179,0)</f>
        <v>0</v>
      </c>
      <c r="BJ179" s="10" t="s">
        <v>83</v>
      </c>
      <c r="BK179" s="102">
        <f>ROUND(I179*H179,2)</f>
        <v>34842.239999999998</v>
      </c>
      <c r="BL179" s="10" t="s">
        <v>178</v>
      </c>
      <c r="BM179" s="101" t="s">
        <v>607</v>
      </c>
    </row>
    <row r="180" spans="2:65" s="1" customFormat="1" ht="29.25" x14ac:dyDescent="0.2">
      <c r="B180" s="21"/>
      <c r="D180" s="103" t="s">
        <v>180</v>
      </c>
      <c r="F180" s="104" t="s">
        <v>608</v>
      </c>
      <c r="I180" s="105"/>
      <c r="L180" s="21"/>
      <c r="M180" s="106"/>
      <c r="T180" s="33"/>
      <c r="AT180" s="10" t="s">
        <v>180</v>
      </c>
      <c r="AU180" s="10" t="s">
        <v>85</v>
      </c>
    </row>
    <row r="181" spans="2:65" s="7" customFormat="1" x14ac:dyDescent="0.2">
      <c r="B181" s="107"/>
      <c r="D181" s="103" t="s">
        <v>182</v>
      </c>
      <c r="E181" s="108" t="s">
        <v>1</v>
      </c>
      <c r="F181" s="109" t="s">
        <v>609</v>
      </c>
      <c r="H181" s="110">
        <v>2649.6</v>
      </c>
      <c r="I181" s="111"/>
      <c r="L181" s="107"/>
      <c r="M181" s="112"/>
      <c r="T181" s="113"/>
      <c r="AT181" s="108" t="s">
        <v>182</v>
      </c>
      <c r="AU181" s="108" t="s">
        <v>85</v>
      </c>
      <c r="AV181" s="7" t="s">
        <v>85</v>
      </c>
      <c r="AW181" s="7" t="s">
        <v>32</v>
      </c>
      <c r="AX181" s="7" t="s">
        <v>83</v>
      </c>
      <c r="AY181" s="108" t="s">
        <v>172</v>
      </c>
    </row>
    <row r="182" spans="2:65" s="1" customFormat="1" ht="24.2" customHeight="1" x14ac:dyDescent="0.2">
      <c r="B182" s="21"/>
      <c r="C182" s="166" t="s">
        <v>261</v>
      </c>
      <c r="D182" s="166" t="s">
        <v>229</v>
      </c>
      <c r="E182" s="167" t="s">
        <v>610</v>
      </c>
      <c r="F182" s="168" t="s">
        <v>611</v>
      </c>
      <c r="G182" s="169" t="s">
        <v>177</v>
      </c>
      <c r="H182" s="170">
        <v>3138.451</v>
      </c>
      <c r="I182" s="134">
        <v>11.96</v>
      </c>
      <c r="J182" s="171">
        <f>ROUND(I182*H182,2)</f>
        <v>37535.870000000003</v>
      </c>
      <c r="K182" s="172"/>
      <c r="L182" s="137"/>
      <c r="M182" s="173" t="s">
        <v>1</v>
      </c>
      <c r="N182" s="139" t="s">
        <v>40</v>
      </c>
      <c r="P182" s="99">
        <f>O182*H182</f>
        <v>0</v>
      </c>
      <c r="Q182" s="99">
        <v>2.9999999999999997E-4</v>
      </c>
      <c r="R182" s="99">
        <f>Q182*H182</f>
        <v>0.94153529999999996</v>
      </c>
      <c r="S182" s="99">
        <v>0</v>
      </c>
      <c r="T182" s="100">
        <f>S182*H182</f>
        <v>0</v>
      </c>
      <c r="AR182" s="101" t="s">
        <v>228</v>
      </c>
      <c r="AT182" s="101" t="s">
        <v>229</v>
      </c>
      <c r="AU182" s="101" t="s">
        <v>85</v>
      </c>
      <c r="AY182" s="10" t="s">
        <v>172</v>
      </c>
      <c r="BE182" s="102">
        <f>IF(N182="základní",J182,0)</f>
        <v>37535.870000000003</v>
      </c>
      <c r="BF182" s="102">
        <f>IF(N182="snížená",J182,0)</f>
        <v>0</v>
      </c>
      <c r="BG182" s="102">
        <f>IF(N182="zákl. přenesená",J182,0)</f>
        <v>0</v>
      </c>
      <c r="BH182" s="102">
        <f>IF(N182="sníž. přenesená",J182,0)</f>
        <v>0</v>
      </c>
      <c r="BI182" s="102">
        <f>IF(N182="nulová",J182,0)</f>
        <v>0</v>
      </c>
      <c r="BJ182" s="10" t="s">
        <v>83</v>
      </c>
      <c r="BK182" s="102">
        <f>ROUND(I182*H182,2)</f>
        <v>37535.870000000003</v>
      </c>
      <c r="BL182" s="10" t="s">
        <v>178</v>
      </c>
      <c r="BM182" s="101" t="s">
        <v>612</v>
      </c>
    </row>
    <row r="183" spans="2:65" s="1" customFormat="1" ht="19.5" x14ac:dyDescent="0.2">
      <c r="B183" s="21"/>
      <c r="D183" s="103" t="s">
        <v>180</v>
      </c>
      <c r="F183" s="104" t="s">
        <v>611</v>
      </c>
      <c r="I183" s="105"/>
      <c r="L183" s="21"/>
      <c r="M183" s="106"/>
      <c r="T183" s="33"/>
      <c r="AT183" s="10" t="s">
        <v>180</v>
      </c>
      <c r="AU183" s="10" t="s">
        <v>85</v>
      </c>
    </row>
    <row r="184" spans="2:65" s="7" customFormat="1" x14ac:dyDescent="0.2">
      <c r="B184" s="107"/>
      <c r="D184" s="103" t="s">
        <v>182</v>
      </c>
      <c r="F184" s="109" t="s">
        <v>613</v>
      </c>
      <c r="H184" s="110">
        <v>3138.451</v>
      </c>
      <c r="I184" s="111"/>
      <c r="L184" s="107"/>
      <c r="M184" s="112"/>
      <c r="T184" s="113"/>
      <c r="AT184" s="108" t="s">
        <v>182</v>
      </c>
      <c r="AU184" s="108" t="s">
        <v>85</v>
      </c>
      <c r="AV184" s="7" t="s">
        <v>85</v>
      </c>
      <c r="AW184" s="7" t="s">
        <v>3</v>
      </c>
      <c r="AX184" s="7" t="s">
        <v>83</v>
      </c>
      <c r="AY184" s="108" t="s">
        <v>172</v>
      </c>
    </row>
    <row r="185" spans="2:65" s="6" customFormat="1" ht="22.9" customHeight="1" x14ac:dyDescent="0.2">
      <c r="B185" s="76"/>
      <c r="D185" s="77" t="s">
        <v>74</v>
      </c>
      <c r="E185" s="86" t="s">
        <v>205</v>
      </c>
      <c r="F185" s="86" t="s">
        <v>317</v>
      </c>
      <c r="I185" s="79"/>
      <c r="J185" s="87">
        <f>BK185</f>
        <v>2546291.1799999997</v>
      </c>
      <c r="L185" s="76"/>
      <c r="M185" s="81"/>
      <c r="P185" s="82">
        <f>SUM(P186:P213)</f>
        <v>0</v>
      </c>
      <c r="R185" s="82">
        <f>SUM(R186:R213)</f>
        <v>3041.9023105000001</v>
      </c>
      <c r="T185" s="83">
        <f>SUM(T186:T213)</f>
        <v>0</v>
      </c>
      <c r="AR185" s="77" t="s">
        <v>83</v>
      </c>
      <c r="AT185" s="84" t="s">
        <v>74</v>
      </c>
      <c r="AU185" s="84" t="s">
        <v>83</v>
      </c>
      <c r="AY185" s="77" t="s">
        <v>172</v>
      </c>
      <c r="BK185" s="85">
        <f>SUM(BK186:BK213)</f>
        <v>2546291.1799999997</v>
      </c>
    </row>
    <row r="186" spans="2:65" s="1" customFormat="1" ht="37.9" customHeight="1" x14ac:dyDescent="0.2">
      <c r="B186" s="21"/>
      <c r="C186" s="152" t="s">
        <v>266</v>
      </c>
      <c r="D186" s="152" t="s">
        <v>174</v>
      </c>
      <c r="E186" s="153" t="s">
        <v>614</v>
      </c>
      <c r="F186" s="154" t="s">
        <v>615</v>
      </c>
      <c r="G186" s="155" t="s">
        <v>177</v>
      </c>
      <c r="H186" s="156">
        <v>1480.05</v>
      </c>
      <c r="I186" s="94">
        <v>48.15</v>
      </c>
      <c r="J186" s="157">
        <f>ROUND(I186*H186,2)</f>
        <v>71264.41</v>
      </c>
      <c r="K186" s="158"/>
      <c r="L186" s="21"/>
      <c r="M186" s="159" t="s">
        <v>1</v>
      </c>
      <c r="N186" s="98" t="s">
        <v>40</v>
      </c>
      <c r="P186" s="99">
        <f>O186*H186</f>
        <v>0</v>
      </c>
      <c r="Q186" s="99">
        <v>0</v>
      </c>
      <c r="R186" s="99">
        <f>Q186*H186</f>
        <v>0</v>
      </c>
      <c r="S186" s="99">
        <v>0</v>
      </c>
      <c r="T186" s="100">
        <f>S186*H186</f>
        <v>0</v>
      </c>
      <c r="AR186" s="101" t="s">
        <v>178</v>
      </c>
      <c r="AT186" s="101" t="s">
        <v>174</v>
      </c>
      <c r="AU186" s="101" t="s">
        <v>85</v>
      </c>
      <c r="AY186" s="10" t="s">
        <v>172</v>
      </c>
      <c r="BE186" s="102">
        <f>IF(N186="základní",J186,0)</f>
        <v>71264.41</v>
      </c>
      <c r="BF186" s="102">
        <f>IF(N186="snížená",J186,0)</f>
        <v>0</v>
      </c>
      <c r="BG186" s="102">
        <f>IF(N186="zákl. přenesená",J186,0)</f>
        <v>0</v>
      </c>
      <c r="BH186" s="102">
        <f>IF(N186="sníž. přenesená",J186,0)</f>
        <v>0</v>
      </c>
      <c r="BI186" s="102">
        <f>IF(N186="nulová",J186,0)</f>
        <v>0</v>
      </c>
      <c r="BJ186" s="10" t="s">
        <v>83</v>
      </c>
      <c r="BK186" s="102">
        <f>ROUND(I186*H186,2)</f>
        <v>71264.41</v>
      </c>
      <c r="BL186" s="10" t="s">
        <v>178</v>
      </c>
      <c r="BM186" s="101" t="s">
        <v>616</v>
      </c>
    </row>
    <row r="187" spans="2:65" s="1" customFormat="1" ht="48.75" x14ac:dyDescent="0.2">
      <c r="B187" s="21"/>
      <c r="D187" s="103" t="s">
        <v>180</v>
      </c>
      <c r="F187" s="104" t="s">
        <v>617</v>
      </c>
      <c r="I187" s="105"/>
      <c r="L187" s="21"/>
      <c r="M187" s="106"/>
      <c r="T187" s="33"/>
      <c r="AT187" s="10" t="s">
        <v>180</v>
      </c>
      <c r="AU187" s="10" t="s">
        <v>85</v>
      </c>
    </row>
    <row r="188" spans="2:65" s="7" customFormat="1" x14ac:dyDescent="0.2">
      <c r="B188" s="107"/>
      <c r="D188" s="103" t="s">
        <v>182</v>
      </c>
      <c r="E188" s="108" t="s">
        <v>1</v>
      </c>
      <c r="F188" s="109" t="s">
        <v>618</v>
      </c>
      <c r="H188" s="110">
        <v>1480.05</v>
      </c>
      <c r="I188" s="111"/>
      <c r="L188" s="107"/>
      <c r="M188" s="112"/>
      <c r="T188" s="113"/>
      <c r="AT188" s="108" t="s">
        <v>182</v>
      </c>
      <c r="AU188" s="108" t="s">
        <v>85</v>
      </c>
      <c r="AV188" s="7" t="s">
        <v>85</v>
      </c>
      <c r="AW188" s="7" t="s">
        <v>32</v>
      </c>
      <c r="AX188" s="7" t="s">
        <v>83</v>
      </c>
      <c r="AY188" s="108" t="s">
        <v>172</v>
      </c>
    </row>
    <row r="189" spans="2:65" s="1" customFormat="1" ht="21.75" customHeight="1" x14ac:dyDescent="0.2">
      <c r="B189" s="21"/>
      <c r="C189" s="166" t="s">
        <v>8</v>
      </c>
      <c r="D189" s="166" t="s">
        <v>229</v>
      </c>
      <c r="E189" s="167" t="s">
        <v>332</v>
      </c>
      <c r="F189" s="168" t="s">
        <v>335</v>
      </c>
      <c r="G189" s="169" t="s">
        <v>295</v>
      </c>
      <c r="H189" s="170">
        <v>78.442999999999998</v>
      </c>
      <c r="I189" s="134">
        <v>3916.61</v>
      </c>
      <c r="J189" s="171">
        <f>ROUND(I189*H189,2)</f>
        <v>307230.64</v>
      </c>
      <c r="K189" s="172"/>
      <c r="L189" s="137"/>
      <c r="M189" s="173" t="s">
        <v>1</v>
      </c>
      <c r="N189" s="139" t="s">
        <v>40</v>
      </c>
      <c r="P189" s="99">
        <f>O189*H189</f>
        <v>0</v>
      </c>
      <c r="Q189" s="99">
        <v>1</v>
      </c>
      <c r="R189" s="99">
        <f>Q189*H189</f>
        <v>78.442999999999998</v>
      </c>
      <c r="S189" s="99">
        <v>0</v>
      </c>
      <c r="T189" s="100">
        <f>S189*H189</f>
        <v>0</v>
      </c>
      <c r="AR189" s="101" t="s">
        <v>228</v>
      </c>
      <c r="AT189" s="101" t="s">
        <v>229</v>
      </c>
      <c r="AU189" s="101" t="s">
        <v>85</v>
      </c>
      <c r="AY189" s="10" t="s">
        <v>172</v>
      </c>
      <c r="BE189" s="102">
        <f>IF(N189="základní",J189,0)</f>
        <v>307230.64</v>
      </c>
      <c r="BF189" s="102">
        <f>IF(N189="snížená",J189,0)</f>
        <v>0</v>
      </c>
      <c r="BG189" s="102">
        <f>IF(N189="zákl. přenesená",J189,0)</f>
        <v>0</v>
      </c>
      <c r="BH189" s="102">
        <f>IF(N189="sníž. přenesená",J189,0)</f>
        <v>0</v>
      </c>
      <c r="BI189" s="102">
        <f>IF(N189="nulová",J189,0)</f>
        <v>0</v>
      </c>
      <c r="BJ189" s="10" t="s">
        <v>83</v>
      </c>
      <c r="BK189" s="102">
        <f>ROUND(I189*H189,2)</f>
        <v>307230.64</v>
      </c>
      <c r="BL189" s="10" t="s">
        <v>178</v>
      </c>
      <c r="BM189" s="101" t="s">
        <v>619</v>
      </c>
    </row>
    <row r="190" spans="2:65" s="1" customFormat="1" x14ac:dyDescent="0.2">
      <c r="B190" s="21"/>
      <c r="D190" s="103" t="s">
        <v>180</v>
      </c>
      <c r="F190" s="104" t="s">
        <v>335</v>
      </c>
      <c r="I190" s="105"/>
      <c r="L190" s="21"/>
      <c r="M190" s="106"/>
      <c r="T190" s="33"/>
      <c r="AT190" s="10" t="s">
        <v>180</v>
      </c>
      <c r="AU190" s="10" t="s">
        <v>85</v>
      </c>
    </row>
    <row r="191" spans="2:65" s="7" customFormat="1" x14ac:dyDescent="0.2">
      <c r="B191" s="107"/>
      <c r="D191" s="103" t="s">
        <v>182</v>
      </c>
      <c r="F191" s="109" t="s">
        <v>620</v>
      </c>
      <c r="H191" s="110">
        <v>78.442999999999998</v>
      </c>
      <c r="I191" s="111"/>
      <c r="L191" s="107"/>
      <c r="M191" s="112"/>
      <c r="T191" s="113"/>
      <c r="AT191" s="108" t="s">
        <v>182</v>
      </c>
      <c r="AU191" s="108" t="s">
        <v>85</v>
      </c>
      <c r="AV191" s="7" t="s">
        <v>85</v>
      </c>
      <c r="AW191" s="7" t="s">
        <v>3</v>
      </c>
      <c r="AX191" s="7" t="s">
        <v>83</v>
      </c>
      <c r="AY191" s="108" t="s">
        <v>172</v>
      </c>
    </row>
    <row r="192" spans="2:65" s="1" customFormat="1" ht="24.2" customHeight="1" x14ac:dyDescent="0.2">
      <c r="B192" s="21"/>
      <c r="C192" s="152" t="s">
        <v>281</v>
      </c>
      <c r="D192" s="152" t="s">
        <v>174</v>
      </c>
      <c r="E192" s="153" t="s">
        <v>365</v>
      </c>
      <c r="F192" s="154" t="s">
        <v>366</v>
      </c>
      <c r="G192" s="155" t="s">
        <v>177</v>
      </c>
      <c r="H192" s="156">
        <v>2682.9</v>
      </c>
      <c r="I192" s="94">
        <v>136.69999999999999</v>
      </c>
      <c r="J192" s="157">
        <f>ROUND(I192*H192,2)</f>
        <v>366752.43</v>
      </c>
      <c r="K192" s="158"/>
      <c r="L192" s="21"/>
      <c r="M192" s="159" t="s">
        <v>1</v>
      </c>
      <c r="N192" s="98" t="s">
        <v>40</v>
      </c>
      <c r="P192" s="99">
        <f>O192*H192</f>
        <v>0</v>
      </c>
      <c r="Q192" s="99">
        <v>0.34499999999999997</v>
      </c>
      <c r="R192" s="99">
        <f>Q192*H192</f>
        <v>925.60050000000001</v>
      </c>
      <c r="S192" s="99">
        <v>0</v>
      </c>
      <c r="T192" s="100">
        <f>S192*H192</f>
        <v>0</v>
      </c>
      <c r="AR192" s="101" t="s">
        <v>178</v>
      </c>
      <c r="AT192" s="101" t="s">
        <v>174</v>
      </c>
      <c r="AU192" s="101" t="s">
        <v>85</v>
      </c>
      <c r="AY192" s="10" t="s">
        <v>172</v>
      </c>
      <c r="BE192" s="102">
        <f>IF(N192="základní",J192,0)</f>
        <v>366752.43</v>
      </c>
      <c r="BF192" s="102">
        <f>IF(N192="snížená",J192,0)</f>
        <v>0</v>
      </c>
      <c r="BG192" s="102">
        <f>IF(N192="zákl. přenesená",J192,0)</f>
        <v>0</v>
      </c>
      <c r="BH192" s="102">
        <f>IF(N192="sníž. přenesená",J192,0)</f>
        <v>0</v>
      </c>
      <c r="BI192" s="102">
        <f>IF(N192="nulová",J192,0)</f>
        <v>0</v>
      </c>
      <c r="BJ192" s="10" t="s">
        <v>83</v>
      </c>
      <c r="BK192" s="102">
        <f>ROUND(I192*H192,2)</f>
        <v>366752.43</v>
      </c>
      <c r="BL192" s="10" t="s">
        <v>178</v>
      </c>
      <c r="BM192" s="101" t="s">
        <v>621</v>
      </c>
    </row>
    <row r="193" spans="2:65" s="1" customFormat="1" ht="19.5" x14ac:dyDescent="0.2">
      <c r="B193" s="21"/>
      <c r="D193" s="103" t="s">
        <v>180</v>
      </c>
      <c r="F193" s="104" t="s">
        <v>368</v>
      </c>
      <c r="I193" s="105"/>
      <c r="L193" s="21"/>
      <c r="M193" s="106"/>
      <c r="T193" s="33"/>
      <c r="AT193" s="10" t="s">
        <v>180</v>
      </c>
      <c r="AU193" s="10" t="s">
        <v>85</v>
      </c>
    </row>
    <row r="194" spans="2:65" s="7" customFormat="1" x14ac:dyDescent="0.2">
      <c r="B194" s="107"/>
      <c r="D194" s="103" t="s">
        <v>182</v>
      </c>
      <c r="E194" s="108" t="s">
        <v>1</v>
      </c>
      <c r="F194" s="109" t="s">
        <v>622</v>
      </c>
      <c r="H194" s="110">
        <v>2682.9</v>
      </c>
      <c r="I194" s="111"/>
      <c r="L194" s="107"/>
      <c r="M194" s="112"/>
      <c r="T194" s="113"/>
      <c r="AT194" s="108" t="s">
        <v>182</v>
      </c>
      <c r="AU194" s="108" t="s">
        <v>85</v>
      </c>
      <c r="AV194" s="7" t="s">
        <v>85</v>
      </c>
      <c r="AW194" s="7" t="s">
        <v>32</v>
      </c>
      <c r="AX194" s="7" t="s">
        <v>83</v>
      </c>
      <c r="AY194" s="108" t="s">
        <v>172</v>
      </c>
    </row>
    <row r="195" spans="2:65" s="1" customFormat="1" ht="24.2" customHeight="1" x14ac:dyDescent="0.2">
      <c r="B195" s="21"/>
      <c r="C195" s="152" t="s">
        <v>286</v>
      </c>
      <c r="D195" s="152" t="s">
        <v>174</v>
      </c>
      <c r="E195" s="153" t="s">
        <v>373</v>
      </c>
      <c r="F195" s="154" t="s">
        <v>374</v>
      </c>
      <c r="G195" s="155" t="s">
        <v>177</v>
      </c>
      <c r="H195" s="156">
        <v>2804.85</v>
      </c>
      <c r="I195" s="94">
        <v>187.03</v>
      </c>
      <c r="J195" s="157">
        <f>ROUND(I195*H195,2)</f>
        <v>524591.1</v>
      </c>
      <c r="K195" s="158"/>
      <c r="L195" s="21"/>
      <c r="M195" s="159" t="s">
        <v>1</v>
      </c>
      <c r="N195" s="98" t="s">
        <v>40</v>
      </c>
      <c r="P195" s="99">
        <f>O195*H195</f>
        <v>0</v>
      </c>
      <c r="Q195" s="99">
        <v>0.46</v>
      </c>
      <c r="R195" s="99">
        <f>Q195*H195</f>
        <v>1290.231</v>
      </c>
      <c r="S195" s="99">
        <v>0</v>
      </c>
      <c r="T195" s="100">
        <f>S195*H195</f>
        <v>0</v>
      </c>
      <c r="AR195" s="101" t="s">
        <v>178</v>
      </c>
      <c r="AT195" s="101" t="s">
        <v>174</v>
      </c>
      <c r="AU195" s="101" t="s">
        <v>85</v>
      </c>
      <c r="AY195" s="10" t="s">
        <v>172</v>
      </c>
      <c r="BE195" s="102">
        <f>IF(N195="základní",J195,0)</f>
        <v>524591.1</v>
      </c>
      <c r="BF195" s="102">
        <f>IF(N195="snížená",J195,0)</f>
        <v>0</v>
      </c>
      <c r="BG195" s="102">
        <f>IF(N195="zákl. přenesená",J195,0)</f>
        <v>0</v>
      </c>
      <c r="BH195" s="102">
        <f>IF(N195="sníž. přenesená",J195,0)</f>
        <v>0</v>
      </c>
      <c r="BI195" s="102">
        <f>IF(N195="nulová",J195,0)</f>
        <v>0</v>
      </c>
      <c r="BJ195" s="10" t="s">
        <v>83</v>
      </c>
      <c r="BK195" s="102">
        <f>ROUND(I195*H195,2)</f>
        <v>524591.1</v>
      </c>
      <c r="BL195" s="10" t="s">
        <v>178</v>
      </c>
      <c r="BM195" s="101" t="s">
        <v>623</v>
      </c>
    </row>
    <row r="196" spans="2:65" s="1" customFormat="1" ht="19.5" x14ac:dyDescent="0.2">
      <c r="B196" s="21"/>
      <c r="D196" s="103" t="s">
        <v>180</v>
      </c>
      <c r="F196" s="104" t="s">
        <v>376</v>
      </c>
      <c r="I196" s="105"/>
      <c r="L196" s="21"/>
      <c r="M196" s="106"/>
      <c r="T196" s="33"/>
      <c r="AT196" s="10" t="s">
        <v>180</v>
      </c>
      <c r="AU196" s="10" t="s">
        <v>85</v>
      </c>
    </row>
    <row r="197" spans="2:65" s="7" customFormat="1" x14ac:dyDescent="0.2">
      <c r="B197" s="107"/>
      <c r="D197" s="103" t="s">
        <v>182</v>
      </c>
      <c r="E197" s="108" t="s">
        <v>1</v>
      </c>
      <c r="F197" s="109" t="s">
        <v>624</v>
      </c>
      <c r="H197" s="110">
        <v>1480.05</v>
      </c>
      <c r="I197" s="111"/>
      <c r="L197" s="107"/>
      <c r="M197" s="112"/>
      <c r="T197" s="113"/>
      <c r="AT197" s="108" t="s">
        <v>182</v>
      </c>
      <c r="AU197" s="108" t="s">
        <v>85</v>
      </c>
      <c r="AV197" s="7" t="s">
        <v>85</v>
      </c>
      <c r="AW197" s="7" t="s">
        <v>32</v>
      </c>
      <c r="AX197" s="7" t="s">
        <v>75</v>
      </c>
      <c r="AY197" s="108" t="s">
        <v>172</v>
      </c>
    </row>
    <row r="198" spans="2:65" s="7" customFormat="1" x14ac:dyDescent="0.2">
      <c r="B198" s="107"/>
      <c r="D198" s="103" t="s">
        <v>182</v>
      </c>
      <c r="E198" s="108" t="s">
        <v>1</v>
      </c>
      <c r="F198" s="109" t="s">
        <v>625</v>
      </c>
      <c r="H198" s="110">
        <v>1324.8</v>
      </c>
      <c r="I198" s="111"/>
      <c r="L198" s="107"/>
      <c r="M198" s="112"/>
      <c r="T198" s="113"/>
      <c r="AT198" s="108" t="s">
        <v>182</v>
      </c>
      <c r="AU198" s="108" t="s">
        <v>85</v>
      </c>
      <c r="AV198" s="7" t="s">
        <v>85</v>
      </c>
      <c r="AW198" s="7" t="s">
        <v>32</v>
      </c>
      <c r="AX198" s="7" t="s">
        <v>75</v>
      </c>
      <c r="AY198" s="108" t="s">
        <v>172</v>
      </c>
    </row>
    <row r="199" spans="2:65" s="8" customFormat="1" x14ac:dyDescent="0.2">
      <c r="B199" s="114"/>
      <c r="D199" s="103" t="s">
        <v>182</v>
      </c>
      <c r="E199" s="115" t="s">
        <v>1</v>
      </c>
      <c r="F199" s="116" t="s">
        <v>186</v>
      </c>
      <c r="H199" s="117">
        <v>2804.85</v>
      </c>
      <c r="I199" s="118"/>
      <c r="L199" s="114"/>
      <c r="M199" s="119"/>
      <c r="T199" s="120"/>
      <c r="AT199" s="115" t="s">
        <v>182</v>
      </c>
      <c r="AU199" s="115" t="s">
        <v>85</v>
      </c>
      <c r="AV199" s="8" t="s">
        <v>178</v>
      </c>
      <c r="AW199" s="8" t="s">
        <v>32</v>
      </c>
      <c r="AX199" s="8" t="s">
        <v>83</v>
      </c>
      <c r="AY199" s="115" t="s">
        <v>172</v>
      </c>
    </row>
    <row r="200" spans="2:65" s="1" customFormat="1" ht="33" customHeight="1" x14ac:dyDescent="0.2">
      <c r="B200" s="21"/>
      <c r="C200" s="174" t="s">
        <v>292</v>
      </c>
      <c r="D200" s="152" t="s">
        <v>174</v>
      </c>
      <c r="E200" s="153" t="s">
        <v>626</v>
      </c>
      <c r="F200" s="154" t="s">
        <v>1454</v>
      </c>
      <c r="G200" s="155" t="s">
        <v>177</v>
      </c>
      <c r="H200" s="156">
        <v>2560.9499999999998</v>
      </c>
      <c r="I200" s="94">
        <v>221.65</v>
      </c>
      <c r="J200" s="157">
        <f>ROUND(I200*H200,2)</f>
        <v>567634.56999999995</v>
      </c>
      <c r="K200" s="158"/>
      <c r="L200" s="21"/>
      <c r="M200" s="159" t="s">
        <v>1</v>
      </c>
      <c r="N200" s="98" t="s">
        <v>40</v>
      </c>
      <c r="P200" s="99">
        <f>O200*H200</f>
        <v>0</v>
      </c>
      <c r="Q200" s="99">
        <v>0.13188</v>
      </c>
      <c r="R200" s="99">
        <f>Q200*H200</f>
        <v>337.73808599999995</v>
      </c>
      <c r="S200" s="99">
        <v>0</v>
      </c>
      <c r="T200" s="100">
        <f>S200*H200</f>
        <v>0</v>
      </c>
      <c r="AR200" s="101" t="s">
        <v>178</v>
      </c>
      <c r="AT200" s="101" t="s">
        <v>174</v>
      </c>
      <c r="AU200" s="101" t="s">
        <v>85</v>
      </c>
      <c r="AY200" s="10" t="s">
        <v>172</v>
      </c>
      <c r="BE200" s="102">
        <f>IF(N200="základní",J200,0)</f>
        <v>567634.56999999995</v>
      </c>
      <c r="BF200" s="102">
        <f>IF(N200="snížená",J200,0)</f>
        <v>0</v>
      </c>
      <c r="BG200" s="102">
        <f>IF(N200="zákl. přenesená",J200,0)</f>
        <v>0</v>
      </c>
      <c r="BH200" s="102">
        <f>IF(N200="sníž. přenesená",J200,0)</f>
        <v>0</v>
      </c>
      <c r="BI200" s="102">
        <f>IF(N200="nulová",J200,0)</f>
        <v>0</v>
      </c>
      <c r="BJ200" s="10" t="s">
        <v>83</v>
      </c>
      <c r="BK200" s="102">
        <f>ROUND(I200*H200,2)</f>
        <v>567634.56999999995</v>
      </c>
      <c r="BL200" s="10" t="s">
        <v>178</v>
      </c>
      <c r="BM200" s="101" t="s">
        <v>628</v>
      </c>
    </row>
    <row r="201" spans="2:65" s="1" customFormat="1" ht="29.25" x14ac:dyDescent="0.2">
      <c r="B201" s="21"/>
      <c r="D201" s="103" t="s">
        <v>180</v>
      </c>
      <c r="F201" s="104" t="s">
        <v>1455</v>
      </c>
      <c r="I201" s="105"/>
      <c r="L201" s="21"/>
      <c r="M201" s="106"/>
      <c r="T201" s="33"/>
      <c r="AT201" s="10" t="s">
        <v>180</v>
      </c>
      <c r="AU201" s="10" t="s">
        <v>85</v>
      </c>
    </row>
    <row r="202" spans="2:65" s="7" customFormat="1" x14ac:dyDescent="0.2">
      <c r="B202" s="107"/>
      <c r="D202" s="103" t="s">
        <v>182</v>
      </c>
      <c r="E202" s="108" t="s">
        <v>1</v>
      </c>
      <c r="F202" s="109" t="s">
        <v>629</v>
      </c>
      <c r="H202" s="110">
        <v>2560.9499999999998</v>
      </c>
      <c r="I202" s="111"/>
      <c r="L202" s="107"/>
      <c r="M202" s="112"/>
      <c r="T202" s="113"/>
      <c r="AT202" s="108" t="s">
        <v>182</v>
      </c>
      <c r="AU202" s="108" t="s">
        <v>85</v>
      </c>
      <c r="AV202" s="7" t="s">
        <v>85</v>
      </c>
      <c r="AW202" s="7" t="s">
        <v>32</v>
      </c>
      <c r="AX202" s="7" t="s">
        <v>83</v>
      </c>
      <c r="AY202" s="108" t="s">
        <v>172</v>
      </c>
    </row>
    <row r="203" spans="2:65" s="1" customFormat="1" ht="16.5" customHeight="1" x14ac:dyDescent="0.2">
      <c r="B203" s="21"/>
      <c r="C203" s="152" t="s">
        <v>298</v>
      </c>
      <c r="D203" s="152" t="s">
        <v>174</v>
      </c>
      <c r="E203" s="153" t="s">
        <v>338</v>
      </c>
      <c r="F203" s="154" t="s">
        <v>339</v>
      </c>
      <c r="G203" s="155" t="s">
        <v>177</v>
      </c>
      <c r="H203" s="156">
        <v>401.35</v>
      </c>
      <c r="I203" s="94">
        <v>102.4</v>
      </c>
      <c r="J203" s="157">
        <f>ROUND(I203*H203,2)</f>
        <v>41098.239999999998</v>
      </c>
      <c r="K203" s="158"/>
      <c r="L203" s="21"/>
      <c r="M203" s="159" t="s">
        <v>1</v>
      </c>
      <c r="N203" s="98" t="s">
        <v>40</v>
      </c>
      <c r="P203" s="99">
        <f>O203*H203</f>
        <v>0</v>
      </c>
      <c r="Q203" s="99">
        <v>0.23</v>
      </c>
      <c r="R203" s="99">
        <f>Q203*H203</f>
        <v>92.310500000000005</v>
      </c>
      <c r="S203" s="99">
        <v>0</v>
      </c>
      <c r="T203" s="100">
        <f>S203*H203</f>
        <v>0</v>
      </c>
      <c r="AR203" s="101" t="s">
        <v>178</v>
      </c>
      <c r="AT203" s="101" t="s">
        <v>174</v>
      </c>
      <c r="AU203" s="101" t="s">
        <v>85</v>
      </c>
      <c r="AY203" s="10" t="s">
        <v>172</v>
      </c>
      <c r="BE203" s="102">
        <f>IF(N203="základní",J203,0)</f>
        <v>41098.239999999998</v>
      </c>
      <c r="BF203" s="102">
        <f>IF(N203="snížená",J203,0)</f>
        <v>0</v>
      </c>
      <c r="BG203" s="102">
        <f>IF(N203="zákl. přenesená",J203,0)</f>
        <v>0</v>
      </c>
      <c r="BH203" s="102">
        <f>IF(N203="sníž. přenesená",J203,0)</f>
        <v>0</v>
      </c>
      <c r="BI203" s="102">
        <f>IF(N203="nulová",J203,0)</f>
        <v>0</v>
      </c>
      <c r="BJ203" s="10" t="s">
        <v>83</v>
      </c>
      <c r="BK203" s="102">
        <f>ROUND(I203*H203,2)</f>
        <v>41098.239999999998</v>
      </c>
      <c r="BL203" s="10" t="s">
        <v>178</v>
      </c>
      <c r="BM203" s="101" t="s">
        <v>630</v>
      </c>
    </row>
    <row r="204" spans="2:65" s="1" customFormat="1" ht="19.5" x14ac:dyDescent="0.2">
      <c r="B204" s="21"/>
      <c r="D204" s="103" t="s">
        <v>180</v>
      </c>
      <c r="F204" s="104" t="s">
        <v>631</v>
      </c>
      <c r="I204" s="105"/>
      <c r="L204" s="21"/>
      <c r="M204" s="106"/>
      <c r="T204" s="33"/>
      <c r="AT204" s="10" t="s">
        <v>180</v>
      </c>
      <c r="AU204" s="10" t="s">
        <v>85</v>
      </c>
    </row>
    <row r="205" spans="2:65" s="7" customFormat="1" x14ac:dyDescent="0.2">
      <c r="B205" s="107"/>
      <c r="D205" s="103" t="s">
        <v>182</v>
      </c>
      <c r="E205" s="108" t="s">
        <v>1</v>
      </c>
      <c r="F205" s="109" t="s">
        <v>632</v>
      </c>
      <c r="H205" s="110">
        <v>401.35</v>
      </c>
      <c r="I205" s="111"/>
      <c r="L205" s="107"/>
      <c r="M205" s="112"/>
      <c r="T205" s="113"/>
      <c r="AT205" s="108" t="s">
        <v>182</v>
      </c>
      <c r="AU205" s="108" t="s">
        <v>85</v>
      </c>
      <c r="AV205" s="7" t="s">
        <v>85</v>
      </c>
      <c r="AW205" s="7" t="s">
        <v>32</v>
      </c>
      <c r="AX205" s="7" t="s">
        <v>83</v>
      </c>
      <c r="AY205" s="108" t="s">
        <v>172</v>
      </c>
    </row>
    <row r="206" spans="2:65" s="1" customFormat="1" ht="24.2" customHeight="1" x14ac:dyDescent="0.2">
      <c r="B206" s="21"/>
      <c r="C206" s="152" t="s">
        <v>306</v>
      </c>
      <c r="D206" s="152" t="s">
        <v>174</v>
      </c>
      <c r="E206" s="153" t="s">
        <v>354</v>
      </c>
      <c r="F206" s="154" t="s">
        <v>355</v>
      </c>
      <c r="G206" s="155" t="s">
        <v>177</v>
      </c>
      <c r="H206" s="156">
        <v>2560.9499999999998</v>
      </c>
      <c r="I206" s="94">
        <v>14.45</v>
      </c>
      <c r="J206" s="157">
        <f>ROUND(I206*H206,2)</f>
        <v>37005.730000000003</v>
      </c>
      <c r="K206" s="158"/>
      <c r="L206" s="21"/>
      <c r="M206" s="159" t="s">
        <v>1</v>
      </c>
      <c r="N206" s="98" t="s">
        <v>40</v>
      </c>
      <c r="P206" s="99">
        <f>O206*H206</f>
        <v>0</v>
      </c>
      <c r="Q206" s="99">
        <v>5.1000000000000004E-4</v>
      </c>
      <c r="R206" s="99">
        <f>Q206*H206</f>
        <v>1.3060845000000001</v>
      </c>
      <c r="S206" s="99">
        <v>0</v>
      </c>
      <c r="T206" s="100">
        <f>S206*H206</f>
        <v>0</v>
      </c>
      <c r="AR206" s="101" t="s">
        <v>178</v>
      </c>
      <c r="AT206" s="101" t="s">
        <v>174</v>
      </c>
      <c r="AU206" s="101" t="s">
        <v>85</v>
      </c>
      <c r="AY206" s="10" t="s">
        <v>172</v>
      </c>
      <c r="BE206" s="102">
        <f>IF(N206="základní",J206,0)</f>
        <v>37005.730000000003</v>
      </c>
      <c r="BF206" s="102">
        <f>IF(N206="snížená",J206,0)</f>
        <v>0</v>
      </c>
      <c r="BG206" s="102">
        <f>IF(N206="zákl. přenesená",J206,0)</f>
        <v>0</v>
      </c>
      <c r="BH206" s="102">
        <f>IF(N206="sníž. přenesená",J206,0)</f>
        <v>0</v>
      </c>
      <c r="BI206" s="102">
        <f>IF(N206="nulová",J206,0)</f>
        <v>0</v>
      </c>
      <c r="BJ206" s="10" t="s">
        <v>83</v>
      </c>
      <c r="BK206" s="102">
        <f>ROUND(I206*H206,2)</f>
        <v>37005.730000000003</v>
      </c>
      <c r="BL206" s="10" t="s">
        <v>178</v>
      </c>
      <c r="BM206" s="101" t="s">
        <v>633</v>
      </c>
    </row>
    <row r="207" spans="2:65" s="1" customFormat="1" ht="19.5" x14ac:dyDescent="0.2">
      <c r="B207" s="21"/>
      <c r="D207" s="103" t="s">
        <v>180</v>
      </c>
      <c r="F207" s="104" t="s">
        <v>357</v>
      </c>
      <c r="I207" s="105"/>
      <c r="L207" s="21"/>
      <c r="M207" s="106"/>
      <c r="T207" s="33"/>
      <c r="AT207" s="10" t="s">
        <v>180</v>
      </c>
      <c r="AU207" s="10" t="s">
        <v>85</v>
      </c>
    </row>
    <row r="208" spans="2:65" s="7" customFormat="1" x14ac:dyDescent="0.2">
      <c r="B208" s="107"/>
      <c r="D208" s="103" t="s">
        <v>182</v>
      </c>
      <c r="E208" s="108" t="s">
        <v>1</v>
      </c>
      <c r="F208" s="109" t="s">
        <v>629</v>
      </c>
      <c r="H208" s="110">
        <v>2560.9499999999998</v>
      </c>
      <c r="I208" s="111"/>
      <c r="L208" s="107"/>
      <c r="M208" s="112"/>
      <c r="T208" s="113"/>
      <c r="AT208" s="108" t="s">
        <v>182</v>
      </c>
      <c r="AU208" s="108" t="s">
        <v>85</v>
      </c>
      <c r="AV208" s="7" t="s">
        <v>85</v>
      </c>
      <c r="AW208" s="7" t="s">
        <v>32</v>
      </c>
      <c r="AX208" s="7" t="s">
        <v>83</v>
      </c>
      <c r="AY208" s="108" t="s">
        <v>172</v>
      </c>
    </row>
    <row r="209" spans="2:65" s="1" customFormat="1" ht="24.2" customHeight="1" x14ac:dyDescent="0.2">
      <c r="B209" s="21"/>
      <c r="C209" s="174" t="s">
        <v>7</v>
      </c>
      <c r="D209" s="152" t="s">
        <v>174</v>
      </c>
      <c r="E209" s="153" t="s">
        <v>346</v>
      </c>
      <c r="F209" s="154" t="s">
        <v>1450</v>
      </c>
      <c r="G209" s="155" t="s">
        <v>177</v>
      </c>
      <c r="H209" s="156">
        <v>2439</v>
      </c>
      <c r="I209" s="94">
        <v>258.12</v>
      </c>
      <c r="J209" s="157">
        <f>ROUND(I209*H209,2)</f>
        <v>629554.68000000005</v>
      </c>
      <c r="K209" s="158"/>
      <c r="L209" s="21"/>
      <c r="M209" s="159" t="s">
        <v>1</v>
      </c>
      <c r="N209" s="98" t="s">
        <v>40</v>
      </c>
      <c r="P209" s="99">
        <f>O209*H209</f>
        <v>0</v>
      </c>
      <c r="Q209" s="99">
        <v>0.12966</v>
      </c>
      <c r="R209" s="99">
        <f>Q209*H209</f>
        <v>316.24074000000002</v>
      </c>
      <c r="S209" s="99">
        <v>0</v>
      </c>
      <c r="T209" s="100">
        <f>S209*H209</f>
        <v>0</v>
      </c>
      <c r="AR209" s="101" t="s">
        <v>178</v>
      </c>
      <c r="AT209" s="101" t="s">
        <v>174</v>
      </c>
      <c r="AU209" s="101" t="s">
        <v>85</v>
      </c>
      <c r="AY209" s="10" t="s">
        <v>172</v>
      </c>
      <c r="BE209" s="102">
        <f>IF(N209="základní",J209,0)</f>
        <v>629554.68000000005</v>
      </c>
      <c r="BF209" s="102">
        <f>IF(N209="snížená",J209,0)</f>
        <v>0</v>
      </c>
      <c r="BG209" s="102">
        <f>IF(N209="zákl. přenesená",J209,0)</f>
        <v>0</v>
      </c>
      <c r="BH209" s="102">
        <f>IF(N209="sníž. přenesená",J209,0)</f>
        <v>0</v>
      </c>
      <c r="BI209" s="102">
        <f>IF(N209="nulová",J209,0)</f>
        <v>0</v>
      </c>
      <c r="BJ209" s="10" t="s">
        <v>83</v>
      </c>
      <c r="BK209" s="102">
        <f>ROUND(I209*H209,2)</f>
        <v>629554.68000000005</v>
      </c>
      <c r="BL209" s="10" t="s">
        <v>178</v>
      </c>
      <c r="BM209" s="101" t="s">
        <v>634</v>
      </c>
    </row>
    <row r="210" spans="2:65" s="1" customFormat="1" ht="29.25" x14ac:dyDescent="0.2">
      <c r="B210" s="21"/>
      <c r="D210" s="103" t="s">
        <v>180</v>
      </c>
      <c r="F210" s="104" t="s">
        <v>1456</v>
      </c>
      <c r="I210" s="105"/>
      <c r="L210" s="21"/>
      <c r="M210" s="106"/>
      <c r="T210" s="33"/>
      <c r="AT210" s="10" t="s">
        <v>180</v>
      </c>
      <c r="AU210" s="10" t="s">
        <v>85</v>
      </c>
    </row>
    <row r="211" spans="2:65" s="7" customFormat="1" x14ac:dyDescent="0.2">
      <c r="B211" s="107"/>
      <c r="D211" s="103" t="s">
        <v>182</v>
      </c>
      <c r="E211" s="108" t="s">
        <v>1</v>
      </c>
      <c r="F211" s="109" t="s">
        <v>635</v>
      </c>
      <c r="H211" s="110">
        <v>2439</v>
      </c>
      <c r="I211" s="111"/>
      <c r="L211" s="107"/>
      <c r="M211" s="112"/>
      <c r="T211" s="113"/>
      <c r="AT211" s="108" t="s">
        <v>182</v>
      </c>
      <c r="AU211" s="108" t="s">
        <v>85</v>
      </c>
      <c r="AV211" s="7" t="s">
        <v>85</v>
      </c>
      <c r="AW211" s="7" t="s">
        <v>32</v>
      </c>
      <c r="AX211" s="7" t="s">
        <v>83</v>
      </c>
      <c r="AY211" s="108" t="s">
        <v>172</v>
      </c>
    </row>
    <row r="212" spans="2:65" s="1" customFormat="1" ht="21.75" customHeight="1" x14ac:dyDescent="0.2">
      <c r="B212" s="21"/>
      <c r="C212" s="152" t="s">
        <v>318</v>
      </c>
      <c r="D212" s="152" t="s">
        <v>174</v>
      </c>
      <c r="E212" s="153" t="s">
        <v>636</v>
      </c>
      <c r="F212" s="154" t="s">
        <v>637</v>
      </c>
      <c r="G212" s="155" t="s">
        <v>269</v>
      </c>
      <c r="H212" s="156">
        <v>9</v>
      </c>
      <c r="I212" s="94">
        <v>128.82</v>
      </c>
      <c r="J212" s="157">
        <f>ROUND(I212*H212,2)</f>
        <v>1159.3800000000001</v>
      </c>
      <c r="K212" s="158"/>
      <c r="L212" s="21"/>
      <c r="M212" s="159" t="s">
        <v>1</v>
      </c>
      <c r="N212" s="98" t="s">
        <v>40</v>
      </c>
      <c r="P212" s="99">
        <f>O212*H212</f>
        <v>0</v>
      </c>
      <c r="Q212" s="99">
        <v>3.5999999999999999E-3</v>
      </c>
      <c r="R212" s="99">
        <f>Q212*H212</f>
        <v>3.2399999999999998E-2</v>
      </c>
      <c r="S212" s="99">
        <v>0</v>
      </c>
      <c r="T212" s="100">
        <f>S212*H212</f>
        <v>0</v>
      </c>
      <c r="AR212" s="101" t="s">
        <v>178</v>
      </c>
      <c r="AT212" s="101" t="s">
        <v>174</v>
      </c>
      <c r="AU212" s="101" t="s">
        <v>85</v>
      </c>
      <c r="AY212" s="10" t="s">
        <v>172</v>
      </c>
      <c r="BE212" s="102">
        <f>IF(N212="základní",J212,0)</f>
        <v>1159.3800000000001</v>
      </c>
      <c r="BF212" s="102">
        <f>IF(N212="snížená",J212,0)</f>
        <v>0</v>
      </c>
      <c r="BG212" s="102">
        <f>IF(N212="zákl. přenesená",J212,0)</f>
        <v>0</v>
      </c>
      <c r="BH212" s="102">
        <f>IF(N212="sníž. přenesená",J212,0)</f>
        <v>0</v>
      </c>
      <c r="BI212" s="102">
        <f>IF(N212="nulová",J212,0)</f>
        <v>0</v>
      </c>
      <c r="BJ212" s="10" t="s">
        <v>83</v>
      </c>
      <c r="BK212" s="102">
        <f>ROUND(I212*H212,2)</f>
        <v>1159.3800000000001</v>
      </c>
      <c r="BL212" s="10" t="s">
        <v>178</v>
      </c>
      <c r="BM212" s="101" t="s">
        <v>638</v>
      </c>
    </row>
    <row r="213" spans="2:65" s="1" customFormat="1" ht="19.5" x14ac:dyDescent="0.2">
      <c r="B213" s="21"/>
      <c r="D213" s="103" t="s">
        <v>180</v>
      </c>
      <c r="F213" s="104" t="s">
        <v>639</v>
      </c>
      <c r="I213" s="105"/>
      <c r="L213" s="21"/>
      <c r="M213" s="106"/>
      <c r="T213" s="33"/>
      <c r="AT213" s="10" t="s">
        <v>180</v>
      </c>
      <c r="AU213" s="10" t="s">
        <v>85</v>
      </c>
    </row>
    <row r="214" spans="2:65" s="6" customFormat="1" ht="22.9" customHeight="1" x14ac:dyDescent="0.2">
      <c r="B214" s="76"/>
      <c r="D214" s="77" t="s">
        <v>74</v>
      </c>
      <c r="E214" s="86" t="s">
        <v>235</v>
      </c>
      <c r="F214" s="86" t="s">
        <v>419</v>
      </c>
      <c r="I214" s="79"/>
      <c r="J214" s="87">
        <f>BK214</f>
        <v>45679.73</v>
      </c>
      <c r="L214" s="76"/>
      <c r="M214" s="81"/>
      <c r="P214" s="82">
        <f>SUM(P215:P230)</f>
        <v>0</v>
      </c>
      <c r="R214" s="82">
        <f>SUM(R215:R230)</f>
        <v>4.1999999999999997E-3</v>
      </c>
      <c r="T214" s="83">
        <f>SUM(T215:T230)</f>
        <v>14.399749999999999</v>
      </c>
      <c r="AR214" s="77" t="s">
        <v>83</v>
      </c>
      <c r="AT214" s="84" t="s">
        <v>74</v>
      </c>
      <c r="AU214" s="84" t="s">
        <v>83</v>
      </c>
      <c r="AY214" s="77" t="s">
        <v>172</v>
      </c>
      <c r="BK214" s="85">
        <f>SUM(BK215:BK230)</f>
        <v>45679.73</v>
      </c>
    </row>
    <row r="215" spans="2:65" s="1" customFormat="1" ht="24.2" customHeight="1" x14ac:dyDescent="0.2">
      <c r="B215" s="21"/>
      <c r="C215" s="152" t="s">
        <v>324</v>
      </c>
      <c r="D215" s="152" t="s">
        <v>174</v>
      </c>
      <c r="E215" s="153" t="s">
        <v>428</v>
      </c>
      <c r="F215" s="154" t="s">
        <v>640</v>
      </c>
      <c r="G215" s="155" t="s">
        <v>430</v>
      </c>
      <c r="H215" s="156">
        <v>6</v>
      </c>
      <c r="I215" s="94">
        <v>2735.4</v>
      </c>
      <c r="J215" s="157">
        <f>ROUND(I215*H215,2)</f>
        <v>16412.400000000001</v>
      </c>
      <c r="K215" s="158"/>
      <c r="L215" s="21"/>
      <c r="M215" s="159" t="s">
        <v>1</v>
      </c>
      <c r="N215" s="98" t="s">
        <v>40</v>
      </c>
      <c r="P215" s="99">
        <f>O215*H215</f>
        <v>0</v>
      </c>
      <c r="Q215" s="99">
        <v>6.9999999999999999E-4</v>
      </c>
      <c r="R215" s="99">
        <f>Q215*H215</f>
        <v>4.1999999999999997E-3</v>
      </c>
      <c r="S215" s="99">
        <v>0</v>
      </c>
      <c r="T215" s="100">
        <f>S215*H215</f>
        <v>0</v>
      </c>
      <c r="AR215" s="101" t="s">
        <v>178</v>
      </c>
      <c r="AT215" s="101" t="s">
        <v>174</v>
      </c>
      <c r="AU215" s="101" t="s">
        <v>85</v>
      </c>
      <c r="AY215" s="10" t="s">
        <v>172</v>
      </c>
      <c r="BE215" s="102">
        <f>IF(N215="základní",J215,0)</f>
        <v>16412.400000000001</v>
      </c>
      <c r="BF215" s="102">
        <f>IF(N215="snížená",J215,0)</f>
        <v>0</v>
      </c>
      <c r="BG215" s="102">
        <f>IF(N215="zákl. přenesená",J215,0)</f>
        <v>0</v>
      </c>
      <c r="BH215" s="102">
        <f>IF(N215="sníž. přenesená",J215,0)</f>
        <v>0</v>
      </c>
      <c r="BI215" s="102">
        <f>IF(N215="nulová",J215,0)</f>
        <v>0</v>
      </c>
      <c r="BJ215" s="10" t="s">
        <v>83</v>
      </c>
      <c r="BK215" s="102">
        <f>ROUND(I215*H215,2)</f>
        <v>16412.400000000001</v>
      </c>
      <c r="BL215" s="10" t="s">
        <v>178</v>
      </c>
      <c r="BM215" s="101" t="s">
        <v>641</v>
      </c>
    </row>
    <row r="216" spans="2:65" s="1" customFormat="1" ht="29.25" x14ac:dyDescent="0.2">
      <c r="B216" s="21"/>
      <c r="D216" s="103" t="s">
        <v>180</v>
      </c>
      <c r="F216" s="104" t="s">
        <v>642</v>
      </c>
      <c r="I216" s="105"/>
      <c r="L216" s="21"/>
      <c r="M216" s="106"/>
      <c r="T216" s="33"/>
      <c r="AT216" s="10" t="s">
        <v>180</v>
      </c>
      <c r="AU216" s="10" t="s">
        <v>85</v>
      </c>
    </row>
    <row r="217" spans="2:65" s="7" customFormat="1" x14ac:dyDescent="0.2">
      <c r="B217" s="107"/>
      <c r="D217" s="103" t="s">
        <v>182</v>
      </c>
      <c r="E217" s="108" t="s">
        <v>1</v>
      </c>
      <c r="F217" s="109" t="s">
        <v>643</v>
      </c>
      <c r="H217" s="110">
        <v>3</v>
      </c>
      <c r="I217" s="111"/>
      <c r="L217" s="107"/>
      <c r="M217" s="112"/>
      <c r="T217" s="113"/>
      <c r="AT217" s="108" t="s">
        <v>182</v>
      </c>
      <c r="AU217" s="108" t="s">
        <v>85</v>
      </c>
      <c r="AV217" s="7" t="s">
        <v>85</v>
      </c>
      <c r="AW217" s="7" t="s">
        <v>32</v>
      </c>
      <c r="AX217" s="7" t="s">
        <v>75</v>
      </c>
      <c r="AY217" s="108" t="s">
        <v>172</v>
      </c>
    </row>
    <row r="218" spans="2:65" s="7" customFormat="1" x14ac:dyDescent="0.2">
      <c r="B218" s="107"/>
      <c r="D218" s="103" t="s">
        <v>182</v>
      </c>
      <c r="E218" s="108" t="s">
        <v>1</v>
      </c>
      <c r="F218" s="109" t="s">
        <v>644</v>
      </c>
      <c r="H218" s="110">
        <v>3</v>
      </c>
      <c r="I218" s="111"/>
      <c r="L218" s="107"/>
      <c r="M218" s="112"/>
      <c r="T218" s="113"/>
      <c r="AT218" s="108" t="s">
        <v>182</v>
      </c>
      <c r="AU218" s="108" t="s">
        <v>85</v>
      </c>
      <c r="AV218" s="7" t="s">
        <v>85</v>
      </c>
      <c r="AW218" s="7" t="s">
        <v>32</v>
      </c>
      <c r="AX218" s="7" t="s">
        <v>75</v>
      </c>
      <c r="AY218" s="108" t="s">
        <v>172</v>
      </c>
    </row>
    <row r="219" spans="2:65" s="8" customFormat="1" x14ac:dyDescent="0.2">
      <c r="B219" s="114"/>
      <c r="D219" s="103" t="s">
        <v>182</v>
      </c>
      <c r="E219" s="115" t="s">
        <v>1</v>
      </c>
      <c r="F219" s="116" t="s">
        <v>186</v>
      </c>
      <c r="H219" s="117">
        <v>6</v>
      </c>
      <c r="I219" s="118"/>
      <c r="L219" s="114"/>
      <c r="M219" s="119"/>
      <c r="T219" s="120"/>
      <c r="AT219" s="115" t="s">
        <v>182</v>
      </c>
      <c r="AU219" s="115" t="s">
        <v>85</v>
      </c>
      <c r="AV219" s="8" t="s">
        <v>178</v>
      </c>
      <c r="AW219" s="8" t="s">
        <v>32</v>
      </c>
      <c r="AX219" s="8" t="s">
        <v>83</v>
      </c>
      <c r="AY219" s="115" t="s">
        <v>172</v>
      </c>
    </row>
    <row r="220" spans="2:65" s="1" customFormat="1" ht="24.2" customHeight="1" x14ac:dyDescent="0.2">
      <c r="B220" s="21"/>
      <c r="C220" s="152" t="s">
        <v>331</v>
      </c>
      <c r="D220" s="152" t="s">
        <v>174</v>
      </c>
      <c r="E220" s="153" t="s">
        <v>645</v>
      </c>
      <c r="F220" s="154" t="s">
        <v>646</v>
      </c>
      <c r="G220" s="155" t="s">
        <v>269</v>
      </c>
      <c r="H220" s="156">
        <v>9</v>
      </c>
      <c r="I220" s="94">
        <v>63.05</v>
      </c>
      <c r="J220" s="157">
        <f>ROUND(I220*H220,2)</f>
        <v>567.45000000000005</v>
      </c>
      <c r="K220" s="158"/>
      <c r="L220" s="21"/>
      <c r="M220" s="159" t="s">
        <v>1</v>
      </c>
      <c r="N220" s="98" t="s">
        <v>40</v>
      </c>
      <c r="P220" s="99">
        <f>O220*H220</f>
        <v>0</v>
      </c>
      <c r="Q220" s="99">
        <v>0</v>
      </c>
      <c r="R220" s="99">
        <f>Q220*H220</f>
        <v>0</v>
      </c>
      <c r="S220" s="99">
        <v>0</v>
      </c>
      <c r="T220" s="100">
        <f>S220*H220</f>
        <v>0</v>
      </c>
      <c r="AR220" s="101" t="s">
        <v>178</v>
      </c>
      <c r="AT220" s="101" t="s">
        <v>174</v>
      </c>
      <c r="AU220" s="101" t="s">
        <v>85</v>
      </c>
      <c r="AY220" s="10" t="s">
        <v>172</v>
      </c>
      <c r="BE220" s="102">
        <f>IF(N220="základní",J220,0)</f>
        <v>567.45000000000005</v>
      </c>
      <c r="BF220" s="102">
        <f>IF(N220="snížená",J220,0)</f>
        <v>0</v>
      </c>
      <c r="BG220" s="102">
        <f>IF(N220="zákl. přenesená",J220,0)</f>
        <v>0</v>
      </c>
      <c r="BH220" s="102">
        <f>IF(N220="sníž. přenesená",J220,0)</f>
        <v>0</v>
      </c>
      <c r="BI220" s="102">
        <f>IF(N220="nulová",J220,0)</f>
        <v>0</v>
      </c>
      <c r="BJ220" s="10" t="s">
        <v>83</v>
      </c>
      <c r="BK220" s="102">
        <f>ROUND(I220*H220,2)</f>
        <v>567.45000000000005</v>
      </c>
      <c r="BL220" s="10" t="s">
        <v>178</v>
      </c>
      <c r="BM220" s="101" t="s">
        <v>647</v>
      </c>
    </row>
    <row r="221" spans="2:65" s="1" customFormat="1" ht="19.5" x14ac:dyDescent="0.2">
      <c r="B221" s="21"/>
      <c r="D221" s="103" t="s">
        <v>180</v>
      </c>
      <c r="F221" s="104" t="s">
        <v>648</v>
      </c>
      <c r="I221" s="105"/>
      <c r="L221" s="21"/>
      <c r="M221" s="106"/>
      <c r="T221" s="33"/>
      <c r="AT221" s="10" t="s">
        <v>180</v>
      </c>
      <c r="AU221" s="10" t="s">
        <v>85</v>
      </c>
    </row>
    <row r="222" spans="2:65" s="7" customFormat="1" x14ac:dyDescent="0.2">
      <c r="B222" s="107"/>
      <c r="D222" s="103" t="s">
        <v>182</v>
      </c>
      <c r="E222" s="108" t="s">
        <v>1</v>
      </c>
      <c r="F222" s="109" t="s">
        <v>649</v>
      </c>
      <c r="H222" s="110">
        <v>3</v>
      </c>
      <c r="I222" s="111"/>
      <c r="L222" s="107"/>
      <c r="M222" s="112"/>
      <c r="T222" s="113"/>
      <c r="AT222" s="108" t="s">
        <v>182</v>
      </c>
      <c r="AU222" s="108" t="s">
        <v>85</v>
      </c>
      <c r="AV222" s="7" t="s">
        <v>85</v>
      </c>
      <c r="AW222" s="7" t="s">
        <v>32</v>
      </c>
      <c r="AX222" s="7" t="s">
        <v>75</v>
      </c>
      <c r="AY222" s="108" t="s">
        <v>172</v>
      </c>
    </row>
    <row r="223" spans="2:65" s="7" customFormat="1" x14ac:dyDescent="0.2">
      <c r="B223" s="107"/>
      <c r="D223" s="103" t="s">
        <v>182</v>
      </c>
      <c r="E223" s="108" t="s">
        <v>1</v>
      </c>
      <c r="F223" s="109" t="s">
        <v>650</v>
      </c>
      <c r="H223" s="110">
        <v>6</v>
      </c>
      <c r="I223" s="111"/>
      <c r="L223" s="107"/>
      <c r="M223" s="112"/>
      <c r="T223" s="113"/>
      <c r="AT223" s="108" t="s">
        <v>182</v>
      </c>
      <c r="AU223" s="108" t="s">
        <v>85</v>
      </c>
      <c r="AV223" s="7" t="s">
        <v>85</v>
      </c>
      <c r="AW223" s="7" t="s">
        <v>32</v>
      </c>
      <c r="AX223" s="7" t="s">
        <v>75</v>
      </c>
      <c r="AY223" s="108" t="s">
        <v>172</v>
      </c>
    </row>
    <row r="224" spans="2:65" s="8" customFormat="1" x14ac:dyDescent="0.2">
      <c r="B224" s="114"/>
      <c r="D224" s="103" t="s">
        <v>182</v>
      </c>
      <c r="E224" s="115" t="s">
        <v>1</v>
      </c>
      <c r="F224" s="116" t="s">
        <v>186</v>
      </c>
      <c r="H224" s="117">
        <v>9</v>
      </c>
      <c r="I224" s="118"/>
      <c r="L224" s="114"/>
      <c r="M224" s="119"/>
      <c r="T224" s="120"/>
      <c r="AT224" s="115" t="s">
        <v>182</v>
      </c>
      <c r="AU224" s="115" t="s">
        <v>85</v>
      </c>
      <c r="AV224" s="8" t="s">
        <v>178</v>
      </c>
      <c r="AW224" s="8" t="s">
        <v>32</v>
      </c>
      <c r="AX224" s="8" t="s">
        <v>83</v>
      </c>
      <c r="AY224" s="115" t="s">
        <v>172</v>
      </c>
    </row>
    <row r="225" spans="2:65" s="1" customFormat="1" ht="16.5" customHeight="1" x14ac:dyDescent="0.2">
      <c r="B225" s="21"/>
      <c r="C225" s="152" t="s">
        <v>337</v>
      </c>
      <c r="D225" s="152" t="s">
        <v>174</v>
      </c>
      <c r="E225" s="153" t="s">
        <v>651</v>
      </c>
      <c r="F225" s="154" t="s">
        <v>652</v>
      </c>
      <c r="G225" s="155" t="s">
        <v>177</v>
      </c>
      <c r="H225" s="156">
        <v>28</v>
      </c>
      <c r="I225" s="94">
        <v>1018.5</v>
      </c>
      <c r="J225" s="157">
        <f>ROUND(I225*H225,2)</f>
        <v>28518</v>
      </c>
      <c r="K225" s="158"/>
      <c r="L225" s="21"/>
      <c r="M225" s="159" t="s">
        <v>1</v>
      </c>
      <c r="N225" s="98" t="s">
        <v>40</v>
      </c>
      <c r="P225" s="99">
        <f>O225*H225</f>
        <v>0</v>
      </c>
      <c r="Q225" s="99">
        <v>0</v>
      </c>
      <c r="R225" s="99">
        <f>Q225*H225</f>
        <v>0</v>
      </c>
      <c r="S225" s="99">
        <v>0.48199999999999998</v>
      </c>
      <c r="T225" s="100">
        <f>S225*H225</f>
        <v>13.495999999999999</v>
      </c>
      <c r="AR225" s="101" t="s">
        <v>178</v>
      </c>
      <c r="AT225" s="101" t="s">
        <v>174</v>
      </c>
      <c r="AU225" s="101" t="s">
        <v>85</v>
      </c>
      <c r="AY225" s="10" t="s">
        <v>172</v>
      </c>
      <c r="BE225" s="102">
        <f>IF(N225="základní",J225,0)</f>
        <v>28518</v>
      </c>
      <c r="BF225" s="102">
        <f>IF(N225="snížená",J225,0)</f>
        <v>0</v>
      </c>
      <c r="BG225" s="102">
        <f>IF(N225="zákl. přenesená",J225,0)</f>
        <v>0</v>
      </c>
      <c r="BH225" s="102">
        <f>IF(N225="sníž. přenesená",J225,0)</f>
        <v>0</v>
      </c>
      <c r="BI225" s="102">
        <f>IF(N225="nulová",J225,0)</f>
        <v>0</v>
      </c>
      <c r="BJ225" s="10" t="s">
        <v>83</v>
      </c>
      <c r="BK225" s="102">
        <f>ROUND(I225*H225,2)</f>
        <v>28518</v>
      </c>
      <c r="BL225" s="10" t="s">
        <v>178</v>
      </c>
      <c r="BM225" s="101" t="s">
        <v>653</v>
      </c>
    </row>
    <row r="226" spans="2:65" s="1" customFormat="1" ht="19.5" x14ac:dyDescent="0.2">
      <c r="B226" s="21"/>
      <c r="D226" s="103" t="s">
        <v>180</v>
      </c>
      <c r="F226" s="104" t="s">
        <v>654</v>
      </c>
      <c r="I226" s="105"/>
      <c r="L226" s="21"/>
      <c r="M226" s="106"/>
      <c r="T226" s="33"/>
      <c r="AT226" s="10" t="s">
        <v>180</v>
      </c>
      <c r="AU226" s="10" t="s">
        <v>85</v>
      </c>
    </row>
    <row r="227" spans="2:65" s="7" customFormat="1" x14ac:dyDescent="0.2">
      <c r="B227" s="107"/>
      <c r="D227" s="103" t="s">
        <v>182</v>
      </c>
      <c r="E227" s="108" t="s">
        <v>1</v>
      </c>
      <c r="F227" s="109" t="s">
        <v>655</v>
      </c>
      <c r="H227" s="110">
        <v>28</v>
      </c>
      <c r="I227" s="111"/>
      <c r="L227" s="107"/>
      <c r="M227" s="112"/>
      <c r="T227" s="113"/>
      <c r="AT227" s="108" t="s">
        <v>182</v>
      </c>
      <c r="AU227" s="108" t="s">
        <v>85</v>
      </c>
      <c r="AV227" s="7" t="s">
        <v>85</v>
      </c>
      <c r="AW227" s="7" t="s">
        <v>32</v>
      </c>
      <c r="AX227" s="7" t="s">
        <v>83</v>
      </c>
      <c r="AY227" s="108" t="s">
        <v>172</v>
      </c>
    </row>
    <row r="228" spans="2:65" s="1" customFormat="1" ht="24.2" customHeight="1" x14ac:dyDescent="0.2">
      <c r="B228" s="21"/>
      <c r="C228" s="152" t="s">
        <v>345</v>
      </c>
      <c r="D228" s="152" t="s">
        <v>174</v>
      </c>
      <c r="E228" s="153" t="s">
        <v>656</v>
      </c>
      <c r="F228" s="154" t="s">
        <v>657</v>
      </c>
      <c r="G228" s="155" t="s">
        <v>189</v>
      </c>
      <c r="H228" s="156">
        <v>0.375</v>
      </c>
      <c r="I228" s="94">
        <v>485</v>
      </c>
      <c r="J228" s="157">
        <f>ROUND(I228*H228,2)</f>
        <v>181.88</v>
      </c>
      <c r="K228" s="158"/>
      <c r="L228" s="21"/>
      <c r="M228" s="159" t="s">
        <v>1</v>
      </c>
      <c r="N228" s="98" t="s">
        <v>40</v>
      </c>
      <c r="P228" s="99">
        <f>O228*H228</f>
        <v>0</v>
      </c>
      <c r="Q228" s="99">
        <v>0</v>
      </c>
      <c r="R228" s="99">
        <f>Q228*H228</f>
        <v>0</v>
      </c>
      <c r="S228" s="99">
        <v>2.41</v>
      </c>
      <c r="T228" s="100">
        <f>S228*H228</f>
        <v>0.90375000000000005</v>
      </c>
      <c r="AR228" s="101" t="s">
        <v>178</v>
      </c>
      <c r="AT228" s="101" t="s">
        <v>174</v>
      </c>
      <c r="AU228" s="101" t="s">
        <v>85</v>
      </c>
      <c r="AY228" s="10" t="s">
        <v>172</v>
      </c>
      <c r="BE228" s="102">
        <f>IF(N228="základní",J228,0)</f>
        <v>181.88</v>
      </c>
      <c r="BF228" s="102">
        <f>IF(N228="snížená",J228,0)</f>
        <v>0</v>
      </c>
      <c r="BG228" s="102">
        <f>IF(N228="zákl. přenesená",J228,0)</f>
        <v>0</v>
      </c>
      <c r="BH228" s="102">
        <f>IF(N228="sníž. přenesená",J228,0)</f>
        <v>0</v>
      </c>
      <c r="BI228" s="102">
        <f>IF(N228="nulová",J228,0)</f>
        <v>0</v>
      </c>
      <c r="BJ228" s="10" t="s">
        <v>83</v>
      </c>
      <c r="BK228" s="102">
        <f>ROUND(I228*H228,2)</f>
        <v>181.88</v>
      </c>
      <c r="BL228" s="10" t="s">
        <v>178</v>
      </c>
      <c r="BM228" s="101" t="s">
        <v>658</v>
      </c>
    </row>
    <row r="229" spans="2:65" s="1" customFormat="1" ht="19.5" x14ac:dyDescent="0.2">
      <c r="B229" s="21"/>
      <c r="D229" s="103" t="s">
        <v>180</v>
      </c>
      <c r="F229" s="104" t="s">
        <v>659</v>
      </c>
      <c r="I229" s="105"/>
      <c r="L229" s="21"/>
      <c r="M229" s="106"/>
      <c r="T229" s="33"/>
      <c r="AT229" s="10" t="s">
        <v>180</v>
      </c>
      <c r="AU229" s="10" t="s">
        <v>85</v>
      </c>
    </row>
    <row r="230" spans="2:65" s="7" customFormat="1" x14ac:dyDescent="0.2">
      <c r="B230" s="107"/>
      <c r="D230" s="103" t="s">
        <v>182</v>
      </c>
      <c r="E230" s="108" t="s">
        <v>1</v>
      </c>
      <c r="F230" s="109" t="s">
        <v>660</v>
      </c>
      <c r="H230" s="110">
        <v>0.375</v>
      </c>
      <c r="I230" s="111"/>
      <c r="L230" s="107"/>
      <c r="M230" s="112"/>
      <c r="T230" s="113"/>
      <c r="AT230" s="108" t="s">
        <v>182</v>
      </c>
      <c r="AU230" s="108" t="s">
        <v>85</v>
      </c>
      <c r="AV230" s="7" t="s">
        <v>85</v>
      </c>
      <c r="AW230" s="7" t="s">
        <v>32</v>
      </c>
      <c r="AX230" s="7" t="s">
        <v>83</v>
      </c>
      <c r="AY230" s="108" t="s">
        <v>172</v>
      </c>
    </row>
    <row r="231" spans="2:65" s="6" customFormat="1" ht="22.9" customHeight="1" x14ac:dyDescent="0.2">
      <c r="B231" s="76"/>
      <c r="D231" s="77" t="s">
        <v>74</v>
      </c>
      <c r="E231" s="86" t="s">
        <v>516</v>
      </c>
      <c r="F231" s="86" t="s">
        <v>517</v>
      </c>
      <c r="I231" s="79"/>
      <c r="J231" s="87">
        <f>BK231</f>
        <v>17147.120000000003</v>
      </c>
      <c r="L231" s="76"/>
      <c r="M231" s="81"/>
      <c r="P231" s="82">
        <f>SUM(P232:P244)</f>
        <v>0</v>
      </c>
      <c r="R231" s="82">
        <f>SUM(R232:R244)</f>
        <v>0</v>
      </c>
      <c r="T231" s="83">
        <f>SUM(T232:T244)</f>
        <v>0</v>
      </c>
      <c r="AR231" s="77" t="s">
        <v>83</v>
      </c>
      <c r="AT231" s="84" t="s">
        <v>74</v>
      </c>
      <c r="AU231" s="84" t="s">
        <v>83</v>
      </c>
      <c r="AY231" s="77" t="s">
        <v>172</v>
      </c>
      <c r="BK231" s="85">
        <f>SUM(BK232:BK244)</f>
        <v>17147.120000000003</v>
      </c>
    </row>
    <row r="232" spans="2:65" s="1" customFormat="1" ht="21.75" customHeight="1" x14ac:dyDescent="0.2">
      <c r="B232" s="21"/>
      <c r="C232" s="152" t="s">
        <v>353</v>
      </c>
      <c r="D232" s="152" t="s">
        <v>174</v>
      </c>
      <c r="E232" s="153" t="s">
        <v>661</v>
      </c>
      <c r="F232" s="154" t="s">
        <v>662</v>
      </c>
      <c r="G232" s="155" t="s">
        <v>295</v>
      </c>
      <c r="H232" s="156">
        <v>701.947</v>
      </c>
      <c r="I232" s="94">
        <v>8.25</v>
      </c>
      <c r="J232" s="157">
        <f>ROUND(I232*H232,2)</f>
        <v>5791.06</v>
      </c>
      <c r="K232" s="158"/>
      <c r="L232" s="21"/>
      <c r="M232" s="159" t="s">
        <v>1</v>
      </c>
      <c r="N232" s="98" t="s">
        <v>40</v>
      </c>
      <c r="P232" s="99">
        <f>O232*H232</f>
        <v>0</v>
      </c>
      <c r="Q232" s="99">
        <v>0</v>
      </c>
      <c r="R232" s="99">
        <f>Q232*H232</f>
        <v>0</v>
      </c>
      <c r="S232" s="99">
        <v>0</v>
      </c>
      <c r="T232" s="100">
        <f>S232*H232</f>
        <v>0</v>
      </c>
      <c r="AR232" s="101" t="s">
        <v>178</v>
      </c>
      <c r="AT232" s="101" t="s">
        <v>174</v>
      </c>
      <c r="AU232" s="101" t="s">
        <v>85</v>
      </c>
      <c r="AY232" s="10" t="s">
        <v>172</v>
      </c>
      <c r="BE232" s="102">
        <f>IF(N232="základní",J232,0)</f>
        <v>5791.06</v>
      </c>
      <c r="BF232" s="102">
        <f>IF(N232="snížená",J232,0)</f>
        <v>0</v>
      </c>
      <c r="BG232" s="102">
        <f>IF(N232="zákl. přenesená",J232,0)</f>
        <v>0</v>
      </c>
      <c r="BH232" s="102">
        <f>IF(N232="sníž. přenesená",J232,0)</f>
        <v>0</v>
      </c>
      <c r="BI232" s="102">
        <f>IF(N232="nulová",J232,0)</f>
        <v>0</v>
      </c>
      <c r="BJ232" s="10" t="s">
        <v>83</v>
      </c>
      <c r="BK232" s="102">
        <f>ROUND(I232*H232,2)</f>
        <v>5791.06</v>
      </c>
      <c r="BL232" s="10" t="s">
        <v>178</v>
      </c>
      <c r="BM232" s="101" t="s">
        <v>663</v>
      </c>
    </row>
    <row r="233" spans="2:65" s="1" customFormat="1" ht="29.25" x14ac:dyDescent="0.2">
      <c r="B233" s="21"/>
      <c r="D233" s="103" t="s">
        <v>180</v>
      </c>
      <c r="F233" s="104" t="s">
        <v>664</v>
      </c>
      <c r="I233" s="105"/>
      <c r="L233" s="21"/>
      <c r="M233" s="106"/>
      <c r="T233" s="33"/>
      <c r="AT233" s="10" t="s">
        <v>180</v>
      </c>
      <c r="AU233" s="10" t="s">
        <v>85</v>
      </c>
    </row>
    <row r="234" spans="2:65" s="1" customFormat="1" ht="16.5" customHeight="1" x14ac:dyDescent="0.2">
      <c r="B234" s="21"/>
      <c r="C234" s="152" t="s">
        <v>359</v>
      </c>
      <c r="D234" s="152" t="s">
        <v>174</v>
      </c>
      <c r="E234" s="153" t="s">
        <v>665</v>
      </c>
      <c r="F234" s="154" t="s">
        <v>666</v>
      </c>
      <c r="G234" s="155" t="s">
        <v>295</v>
      </c>
      <c r="H234" s="156">
        <v>15442.834000000001</v>
      </c>
      <c r="I234" s="94">
        <v>0.19</v>
      </c>
      <c r="J234" s="157">
        <f>ROUND(I234*H234,2)</f>
        <v>2934.14</v>
      </c>
      <c r="K234" s="158"/>
      <c r="L234" s="21"/>
      <c r="M234" s="159" t="s">
        <v>1</v>
      </c>
      <c r="N234" s="98" t="s">
        <v>40</v>
      </c>
      <c r="P234" s="99">
        <f>O234*H234</f>
        <v>0</v>
      </c>
      <c r="Q234" s="99">
        <v>0</v>
      </c>
      <c r="R234" s="99">
        <f>Q234*H234</f>
        <v>0</v>
      </c>
      <c r="S234" s="99">
        <v>0</v>
      </c>
      <c r="T234" s="100">
        <f>S234*H234</f>
        <v>0</v>
      </c>
      <c r="AR234" s="101" t="s">
        <v>178</v>
      </c>
      <c r="AT234" s="101" t="s">
        <v>174</v>
      </c>
      <c r="AU234" s="101" t="s">
        <v>85</v>
      </c>
      <c r="AY234" s="10" t="s">
        <v>172</v>
      </c>
      <c r="BE234" s="102">
        <f>IF(N234="základní",J234,0)</f>
        <v>2934.14</v>
      </c>
      <c r="BF234" s="102">
        <f>IF(N234="snížená",J234,0)</f>
        <v>0</v>
      </c>
      <c r="BG234" s="102">
        <f>IF(N234="zákl. přenesená",J234,0)</f>
        <v>0</v>
      </c>
      <c r="BH234" s="102">
        <f>IF(N234="sníž. přenesená",J234,0)</f>
        <v>0</v>
      </c>
      <c r="BI234" s="102">
        <f>IF(N234="nulová",J234,0)</f>
        <v>0</v>
      </c>
      <c r="BJ234" s="10" t="s">
        <v>83</v>
      </c>
      <c r="BK234" s="102">
        <f>ROUND(I234*H234,2)</f>
        <v>2934.14</v>
      </c>
      <c r="BL234" s="10" t="s">
        <v>178</v>
      </c>
      <c r="BM234" s="101" t="s">
        <v>667</v>
      </c>
    </row>
    <row r="235" spans="2:65" s="1" customFormat="1" x14ac:dyDescent="0.2">
      <c r="B235" s="21"/>
      <c r="D235" s="103" t="s">
        <v>180</v>
      </c>
      <c r="F235" s="104" t="s">
        <v>668</v>
      </c>
      <c r="I235" s="105"/>
      <c r="L235" s="21"/>
      <c r="M235" s="106"/>
      <c r="T235" s="33"/>
      <c r="AT235" s="10" t="s">
        <v>180</v>
      </c>
      <c r="AU235" s="10" t="s">
        <v>85</v>
      </c>
    </row>
    <row r="236" spans="2:65" s="7" customFormat="1" x14ac:dyDescent="0.2">
      <c r="B236" s="107"/>
      <c r="D236" s="103" t="s">
        <v>182</v>
      </c>
      <c r="F236" s="109" t="s">
        <v>669</v>
      </c>
      <c r="H236" s="110">
        <v>15442.834000000001</v>
      </c>
      <c r="I236" s="111"/>
      <c r="L236" s="107"/>
      <c r="M236" s="112"/>
      <c r="T236" s="113"/>
      <c r="AT236" s="108" t="s">
        <v>182</v>
      </c>
      <c r="AU236" s="108" t="s">
        <v>85</v>
      </c>
      <c r="AV236" s="7" t="s">
        <v>85</v>
      </c>
      <c r="AW236" s="7" t="s">
        <v>3</v>
      </c>
      <c r="AX236" s="7" t="s">
        <v>83</v>
      </c>
      <c r="AY236" s="108" t="s">
        <v>172</v>
      </c>
    </row>
    <row r="237" spans="2:65" s="1" customFormat="1" ht="37.9" customHeight="1" x14ac:dyDescent="0.2">
      <c r="B237" s="21"/>
      <c r="C237" s="152" t="s">
        <v>670</v>
      </c>
      <c r="D237" s="152" t="s">
        <v>174</v>
      </c>
      <c r="E237" s="153" t="s">
        <v>671</v>
      </c>
      <c r="F237" s="154" t="s">
        <v>672</v>
      </c>
      <c r="G237" s="155" t="s">
        <v>295</v>
      </c>
      <c r="H237" s="156">
        <v>15.548</v>
      </c>
      <c r="I237" s="94">
        <v>313.31</v>
      </c>
      <c r="J237" s="157">
        <f>ROUND(I237*H237,2)</f>
        <v>4871.34</v>
      </c>
      <c r="K237" s="158"/>
      <c r="L237" s="21"/>
      <c r="M237" s="159" t="s">
        <v>1</v>
      </c>
      <c r="N237" s="98" t="s">
        <v>40</v>
      </c>
      <c r="P237" s="99">
        <f>O237*H237</f>
        <v>0</v>
      </c>
      <c r="Q237" s="99">
        <v>0</v>
      </c>
      <c r="R237" s="99">
        <f>Q237*H237</f>
        <v>0</v>
      </c>
      <c r="S237" s="99">
        <v>0</v>
      </c>
      <c r="T237" s="100">
        <f>S237*H237</f>
        <v>0</v>
      </c>
      <c r="AR237" s="101" t="s">
        <v>178</v>
      </c>
      <c r="AT237" s="101" t="s">
        <v>174</v>
      </c>
      <c r="AU237" s="101" t="s">
        <v>85</v>
      </c>
      <c r="AY237" s="10" t="s">
        <v>172</v>
      </c>
      <c r="BE237" s="102">
        <f>IF(N237="základní",J237,0)</f>
        <v>4871.34</v>
      </c>
      <c r="BF237" s="102">
        <f>IF(N237="snížená",J237,0)</f>
        <v>0</v>
      </c>
      <c r="BG237" s="102">
        <f>IF(N237="zákl. přenesená",J237,0)</f>
        <v>0</v>
      </c>
      <c r="BH237" s="102">
        <f>IF(N237="sníž. přenesená",J237,0)</f>
        <v>0</v>
      </c>
      <c r="BI237" s="102">
        <f>IF(N237="nulová",J237,0)</f>
        <v>0</v>
      </c>
      <c r="BJ237" s="10" t="s">
        <v>83</v>
      </c>
      <c r="BK237" s="102">
        <f>ROUND(I237*H237,2)</f>
        <v>4871.34</v>
      </c>
      <c r="BL237" s="10" t="s">
        <v>178</v>
      </c>
      <c r="BM237" s="101" t="s">
        <v>673</v>
      </c>
    </row>
    <row r="238" spans="2:65" s="1" customFormat="1" ht="29.25" x14ac:dyDescent="0.2">
      <c r="B238" s="21"/>
      <c r="D238" s="103" t="s">
        <v>180</v>
      </c>
      <c r="F238" s="104" t="s">
        <v>674</v>
      </c>
      <c r="I238" s="105"/>
      <c r="L238" s="21"/>
      <c r="M238" s="106"/>
      <c r="T238" s="33"/>
      <c r="AT238" s="10" t="s">
        <v>180</v>
      </c>
      <c r="AU238" s="10" t="s">
        <v>85</v>
      </c>
    </row>
    <row r="239" spans="2:65" s="7" customFormat="1" x14ac:dyDescent="0.2">
      <c r="B239" s="107"/>
      <c r="D239" s="103" t="s">
        <v>182</v>
      </c>
      <c r="E239" s="108" t="s">
        <v>1</v>
      </c>
      <c r="F239" s="109" t="s">
        <v>675</v>
      </c>
      <c r="H239" s="110">
        <v>15.548</v>
      </c>
      <c r="I239" s="111"/>
      <c r="L239" s="107"/>
      <c r="M239" s="112"/>
      <c r="T239" s="113"/>
      <c r="AT239" s="108" t="s">
        <v>182</v>
      </c>
      <c r="AU239" s="108" t="s">
        <v>85</v>
      </c>
      <c r="AV239" s="7" t="s">
        <v>85</v>
      </c>
      <c r="AW239" s="7" t="s">
        <v>32</v>
      </c>
      <c r="AX239" s="7" t="s">
        <v>83</v>
      </c>
      <c r="AY239" s="108" t="s">
        <v>172</v>
      </c>
    </row>
    <row r="240" spans="2:65" s="1" customFormat="1" ht="44.25" customHeight="1" x14ac:dyDescent="0.2">
      <c r="B240" s="21"/>
      <c r="C240" s="152" t="s">
        <v>364</v>
      </c>
      <c r="D240" s="152" t="s">
        <v>174</v>
      </c>
      <c r="E240" s="153" t="s">
        <v>520</v>
      </c>
      <c r="F240" s="154" t="s">
        <v>676</v>
      </c>
      <c r="G240" s="155" t="s">
        <v>295</v>
      </c>
      <c r="H240" s="156">
        <v>3660.3890000000001</v>
      </c>
      <c r="I240" s="94">
        <v>0.97</v>
      </c>
      <c r="J240" s="157">
        <f>ROUND(I240*H240,2)</f>
        <v>3550.58</v>
      </c>
      <c r="K240" s="158"/>
      <c r="L240" s="21"/>
      <c r="M240" s="159" t="s">
        <v>1</v>
      </c>
      <c r="N240" s="98" t="s">
        <v>40</v>
      </c>
      <c r="P240" s="99">
        <f>O240*H240</f>
        <v>0</v>
      </c>
      <c r="Q240" s="99">
        <v>0</v>
      </c>
      <c r="R240" s="99">
        <f>Q240*H240</f>
        <v>0</v>
      </c>
      <c r="S240" s="99">
        <v>0</v>
      </c>
      <c r="T240" s="100">
        <f>S240*H240</f>
        <v>0</v>
      </c>
      <c r="AR240" s="101" t="s">
        <v>178</v>
      </c>
      <c r="AT240" s="101" t="s">
        <v>174</v>
      </c>
      <c r="AU240" s="101" t="s">
        <v>85</v>
      </c>
      <c r="AY240" s="10" t="s">
        <v>172</v>
      </c>
      <c r="BE240" s="102">
        <f>IF(N240="základní",J240,0)</f>
        <v>3550.58</v>
      </c>
      <c r="BF240" s="102">
        <f>IF(N240="snížená",J240,0)</f>
        <v>0</v>
      </c>
      <c r="BG240" s="102">
        <f>IF(N240="zákl. přenesená",J240,0)</f>
        <v>0</v>
      </c>
      <c r="BH240" s="102">
        <f>IF(N240="sníž. přenesená",J240,0)</f>
        <v>0</v>
      </c>
      <c r="BI240" s="102">
        <f>IF(N240="nulová",J240,0)</f>
        <v>0</v>
      </c>
      <c r="BJ240" s="10" t="s">
        <v>83</v>
      </c>
      <c r="BK240" s="102">
        <f>ROUND(I240*H240,2)</f>
        <v>3550.58</v>
      </c>
      <c r="BL240" s="10" t="s">
        <v>178</v>
      </c>
      <c r="BM240" s="101" t="s">
        <v>677</v>
      </c>
    </row>
    <row r="241" spans="2:65" s="1" customFormat="1" ht="29.25" x14ac:dyDescent="0.2">
      <c r="B241" s="21"/>
      <c r="D241" s="103" t="s">
        <v>180</v>
      </c>
      <c r="F241" s="104" t="s">
        <v>521</v>
      </c>
      <c r="I241" s="105"/>
      <c r="L241" s="21"/>
      <c r="M241" s="106"/>
      <c r="T241" s="33"/>
      <c r="AT241" s="10" t="s">
        <v>180</v>
      </c>
      <c r="AU241" s="10" t="s">
        <v>85</v>
      </c>
    </row>
    <row r="242" spans="2:65" s="7" customFormat="1" x14ac:dyDescent="0.2">
      <c r="B242" s="107"/>
      <c r="D242" s="103" t="s">
        <v>182</v>
      </c>
      <c r="E242" s="108" t="s">
        <v>1</v>
      </c>
      <c r="F242" s="109" t="s">
        <v>678</v>
      </c>
      <c r="H242" s="110">
        <v>2973.989</v>
      </c>
      <c r="I242" s="111"/>
      <c r="L242" s="107"/>
      <c r="M242" s="112"/>
      <c r="T242" s="113"/>
      <c r="AT242" s="108" t="s">
        <v>182</v>
      </c>
      <c r="AU242" s="108" t="s">
        <v>85</v>
      </c>
      <c r="AV242" s="7" t="s">
        <v>85</v>
      </c>
      <c r="AW242" s="7" t="s">
        <v>32</v>
      </c>
      <c r="AX242" s="7" t="s">
        <v>75</v>
      </c>
      <c r="AY242" s="108" t="s">
        <v>172</v>
      </c>
    </row>
    <row r="243" spans="2:65" s="7" customFormat="1" x14ac:dyDescent="0.2">
      <c r="B243" s="107"/>
      <c r="D243" s="103" t="s">
        <v>182</v>
      </c>
      <c r="E243" s="108" t="s">
        <v>1</v>
      </c>
      <c r="F243" s="109" t="s">
        <v>679</v>
      </c>
      <c r="H243" s="110">
        <v>686.4</v>
      </c>
      <c r="I243" s="111"/>
      <c r="L243" s="107"/>
      <c r="M243" s="112"/>
      <c r="T243" s="113"/>
      <c r="AT243" s="108" t="s">
        <v>182</v>
      </c>
      <c r="AU243" s="108" t="s">
        <v>85</v>
      </c>
      <c r="AV243" s="7" t="s">
        <v>85</v>
      </c>
      <c r="AW243" s="7" t="s">
        <v>32</v>
      </c>
      <c r="AX243" s="7" t="s">
        <v>75</v>
      </c>
      <c r="AY243" s="108" t="s">
        <v>172</v>
      </c>
    </row>
    <row r="244" spans="2:65" s="8" customFormat="1" x14ac:dyDescent="0.2">
      <c r="B244" s="114"/>
      <c r="D244" s="103" t="s">
        <v>182</v>
      </c>
      <c r="E244" s="115" t="s">
        <v>1</v>
      </c>
      <c r="F244" s="116" t="s">
        <v>186</v>
      </c>
      <c r="H244" s="117">
        <v>3660.3890000000001</v>
      </c>
      <c r="I244" s="118"/>
      <c r="L244" s="114"/>
      <c r="M244" s="119"/>
      <c r="T244" s="120"/>
      <c r="AT244" s="115" t="s">
        <v>182</v>
      </c>
      <c r="AU244" s="115" t="s">
        <v>85</v>
      </c>
      <c r="AV244" s="8" t="s">
        <v>178</v>
      </c>
      <c r="AW244" s="8" t="s">
        <v>32</v>
      </c>
      <c r="AX244" s="8" t="s">
        <v>83</v>
      </c>
      <c r="AY244" s="115" t="s">
        <v>172</v>
      </c>
    </row>
    <row r="245" spans="2:65" s="6" customFormat="1" ht="22.9" customHeight="1" x14ac:dyDescent="0.2">
      <c r="B245" s="76"/>
      <c r="D245" s="77" t="s">
        <v>74</v>
      </c>
      <c r="E245" s="86" t="s">
        <v>525</v>
      </c>
      <c r="F245" s="86" t="s">
        <v>526</v>
      </c>
      <c r="I245" s="79"/>
      <c r="J245" s="87">
        <f>BK245</f>
        <v>2317.83</v>
      </c>
      <c r="L245" s="76"/>
      <c r="M245" s="81"/>
      <c r="P245" s="82">
        <f>SUM(P246:P247)</f>
        <v>0</v>
      </c>
      <c r="R245" s="82">
        <f>SUM(R246:R247)</f>
        <v>0</v>
      </c>
      <c r="T245" s="83">
        <f>SUM(T246:T247)</f>
        <v>0</v>
      </c>
      <c r="AR245" s="77" t="s">
        <v>83</v>
      </c>
      <c r="AT245" s="84" t="s">
        <v>74</v>
      </c>
      <c r="AU245" s="84" t="s">
        <v>83</v>
      </c>
      <c r="AY245" s="77" t="s">
        <v>172</v>
      </c>
      <c r="BK245" s="85">
        <f>SUM(BK246:BK247)</f>
        <v>2317.83</v>
      </c>
    </row>
    <row r="246" spans="2:65" s="1" customFormat="1" ht="24.2" customHeight="1" x14ac:dyDescent="0.2">
      <c r="B246" s="21"/>
      <c r="C246" s="152" t="s">
        <v>372</v>
      </c>
      <c r="D246" s="152" t="s">
        <v>174</v>
      </c>
      <c r="E246" s="153" t="s">
        <v>528</v>
      </c>
      <c r="F246" s="154" t="s">
        <v>529</v>
      </c>
      <c r="G246" s="155" t="s">
        <v>295</v>
      </c>
      <c r="H246" s="156">
        <v>4730.2719999999999</v>
      </c>
      <c r="I246" s="94">
        <v>0.49</v>
      </c>
      <c r="J246" s="157">
        <f>ROUND(I246*H246,2)</f>
        <v>2317.83</v>
      </c>
      <c r="K246" s="158"/>
      <c r="L246" s="21"/>
      <c r="M246" s="159" t="s">
        <v>1</v>
      </c>
      <c r="N246" s="98" t="s">
        <v>40</v>
      </c>
      <c r="P246" s="99">
        <f>O246*H246</f>
        <v>0</v>
      </c>
      <c r="Q246" s="99">
        <v>0</v>
      </c>
      <c r="R246" s="99">
        <f>Q246*H246</f>
        <v>0</v>
      </c>
      <c r="S246" s="99">
        <v>0</v>
      </c>
      <c r="T246" s="100">
        <f>S246*H246</f>
        <v>0</v>
      </c>
      <c r="AR246" s="101" t="s">
        <v>178</v>
      </c>
      <c r="AT246" s="101" t="s">
        <v>174</v>
      </c>
      <c r="AU246" s="101" t="s">
        <v>85</v>
      </c>
      <c r="AY246" s="10" t="s">
        <v>172</v>
      </c>
      <c r="BE246" s="102">
        <f>IF(N246="základní",J246,0)</f>
        <v>2317.83</v>
      </c>
      <c r="BF246" s="102">
        <f>IF(N246="snížená",J246,0)</f>
        <v>0</v>
      </c>
      <c r="BG246" s="102">
        <f>IF(N246="zákl. přenesená",J246,0)</f>
        <v>0</v>
      </c>
      <c r="BH246" s="102">
        <f>IF(N246="sníž. přenesená",J246,0)</f>
        <v>0</v>
      </c>
      <c r="BI246" s="102">
        <f>IF(N246="nulová",J246,0)</f>
        <v>0</v>
      </c>
      <c r="BJ246" s="10" t="s">
        <v>83</v>
      </c>
      <c r="BK246" s="102">
        <f>ROUND(I246*H246,2)</f>
        <v>2317.83</v>
      </c>
      <c r="BL246" s="10" t="s">
        <v>178</v>
      </c>
      <c r="BM246" s="101" t="s">
        <v>680</v>
      </c>
    </row>
    <row r="247" spans="2:65" s="1" customFormat="1" ht="19.5" x14ac:dyDescent="0.2">
      <c r="B247" s="21"/>
      <c r="D247" s="103" t="s">
        <v>180</v>
      </c>
      <c r="F247" s="104" t="s">
        <v>681</v>
      </c>
      <c r="I247" s="105"/>
      <c r="L247" s="21"/>
      <c r="M247" s="106"/>
      <c r="T247" s="33"/>
      <c r="AT247" s="10" t="s">
        <v>180</v>
      </c>
      <c r="AU247" s="10" t="s">
        <v>85</v>
      </c>
    </row>
    <row r="248" spans="2:65" s="6" customFormat="1" ht="25.9" customHeight="1" x14ac:dyDescent="0.2">
      <c r="B248" s="76"/>
      <c r="D248" s="77" t="s">
        <v>74</v>
      </c>
      <c r="E248" s="78" t="s">
        <v>682</v>
      </c>
      <c r="F248" s="78" t="s">
        <v>683</v>
      </c>
      <c r="I248" s="79"/>
      <c r="J248" s="80">
        <f>BK248</f>
        <v>797899</v>
      </c>
      <c r="L248" s="76"/>
      <c r="M248" s="81"/>
      <c r="P248" s="82">
        <f>P249+P256+P261</f>
        <v>0</v>
      </c>
      <c r="R248" s="82">
        <f>R249+R256+R261</f>
        <v>0</v>
      </c>
      <c r="T248" s="83">
        <f>T249+T256+T261</f>
        <v>0</v>
      </c>
      <c r="AR248" s="77" t="s">
        <v>205</v>
      </c>
      <c r="AT248" s="84" t="s">
        <v>74</v>
      </c>
      <c r="AU248" s="84" t="s">
        <v>75</v>
      </c>
      <c r="AY248" s="77" t="s">
        <v>172</v>
      </c>
      <c r="BK248" s="85">
        <f>BK249+BK256+BK261</f>
        <v>797899</v>
      </c>
    </row>
    <row r="249" spans="2:65" s="6" customFormat="1" ht="22.9" customHeight="1" x14ac:dyDescent="0.2">
      <c r="B249" s="76"/>
      <c r="D249" s="77" t="s">
        <v>74</v>
      </c>
      <c r="E249" s="86" t="s">
        <v>684</v>
      </c>
      <c r="F249" s="86" t="s">
        <v>685</v>
      </c>
      <c r="I249" s="79"/>
      <c r="J249" s="87">
        <f>BK249</f>
        <v>498538</v>
      </c>
      <c r="L249" s="76"/>
      <c r="M249" s="81"/>
      <c r="P249" s="82">
        <f>SUM(P250:P255)</f>
        <v>0</v>
      </c>
      <c r="R249" s="82">
        <f>SUM(R250:R255)</f>
        <v>0</v>
      </c>
      <c r="T249" s="83">
        <f>SUM(T250:T255)</f>
        <v>0</v>
      </c>
      <c r="AR249" s="77" t="s">
        <v>205</v>
      </c>
      <c r="AT249" s="84" t="s">
        <v>74</v>
      </c>
      <c r="AU249" s="84" t="s">
        <v>83</v>
      </c>
      <c r="AY249" s="77" t="s">
        <v>172</v>
      </c>
      <c r="BK249" s="85">
        <f>SUM(BK250:BK255)</f>
        <v>498538</v>
      </c>
    </row>
    <row r="250" spans="2:65" s="1" customFormat="1" ht="24.2" customHeight="1" x14ac:dyDescent="0.2">
      <c r="B250" s="21"/>
      <c r="C250" s="152" t="s">
        <v>380</v>
      </c>
      <c r="D250" s="152" t="s">
        <v>174</v>
      </c>
      <c r="E250" s="153" t="s">
        <v>686</v>
      </c>
      <c r="F250" s="154" t="s">
        <v>687</v>
      </c>
      <c r="G250" s="155" t="s">
        <v>688</v>
      </c>
      <c r="H250" s="156">
        <v>1</v>
      </c>
      <c r="I250" s="94">
        <v>198808</v>
      </c>
      <c r="J250" s="157">
        <f>ROUND(I250*H250,2)</f>
        <v>198808</v>
      </c>
      <c r="K250" s="158"/>
      <c r="L250" s="21"/>
      <c r="M250" s="159" t="s">
        <v>1</v>
      </c>
      <c r="N250" s="98" t="s">
        <v>40</v>
      </c>
      <c r="P250" s="99">
        <f>O250*H250</f>
        <v>0</v>
      </c>
      <c r="Q250" s="99">
        <v>0</v>
      </c>
      <c r="R250" s="99">
        <f>Q250*H250</f>
        <v>0</v>
      </c>
      <c r="S250" s="99">
        <v>0</v>
      </c>
      <c r="T250" s="100">
        <f>S250*H250</f>
        <v>0</v>
      </c>
      <c r="AR250" s="101" t="s">
        <v>689</v>
      </c>
      <c r="AT250" s="101" t="s">
        <v>174</v>
      </c>
      <c r="AU250" s="101" t="s">
        <v>85</v>
      </c>
      <c r="AY250" s="10" t="s">
        <v>172</v>
      </c>
      <c r="BE250" s="102">
        <f>IF(N250="základní",J250,0)</f>
        <v>198808</v>
      </c>
      <c r="BF250" s="102">
        <f>IF(N250="snížená",J250,0)</f>
        <v>0</v>
      </c>
      <c r="BG250" s="102">
        <f>IF(N250="zákl. přenesená",J250,0)</f>
        <v>0</v>
      </c>
      <c r="BH250" s="102">
        <f>IF(N250="sníž. přenesená",J250,0)</f>
        <v>0</v>
      </c>
      <c r="BI250" s="102">
        <f>IF(N250="nulová",J250,0)</f>
        <v>0</v>
      </c>
      <c r="BJ250" s="10" t="s">
        <v>83</v>
      </c>
      <c r="BK250" s="102">
        <f>ROUND(I250*H250,2)</f>
        <v>198808</v>
      </c>
      <c r="BL250" s="10" t="s">
        <v>689</v>
      </c>
      <c r="BM250" s="101" t="s">
        <v>690</v>
      </c>
    </row>
    <row r="251" spans="2:65" s="1" customFormat="1" x14ac:dyDescent="0.2">
      <c r="B251" s="21"/>
      <c r="D251" s="103" t="s">
        <v>180</v>
      </c>
      <c r="F251" s="104" t="s">
        <v>691</v>
      </c>
      <c r="I251" s="105"/>
      <c r="L251" s="21"/>
      <c r="M251" s="106"/>
      <c r="T251" s="33"/>
      <c r="AT251" s="10" t="s">
        <v>180</v>
      </c>
      <c r="AU251" s="10" t="s">
        <v>85</v>
      </c>
    </row>
    <row r="252" spans="2:65" s="1" customFormat="1" ht="24.2" customHeight="1" x14ac:dyDescent="0.2">
      <c r="B252" s="21"/>
      <c r="C252" s="152" t="s">
        <v>387</v>
      </c>
      <c r="D252" s="152" t="s">
        <v>174</v>
      </c>
      <c r="E252" s="153" t="s">
        <v>692</v>
      </c>
      <c r="F252" s="154" t="s">
        <v>693</v>
      </c>
      <c r="G252" s="155" t="s">
        <v>688</v>
      </c>
      <c r="H252" s="156">
        <v>1</v>
      </c>
      <c r="I252" s="94">
        <v>160050</v>
      </c>
      <c r="J252" s="157">
        <f>ROUND(I252*H252,2)</f>
        <v>160050</v>
      </c>
      <c r="K252" s="158"/>
      <c r="L252" s="21"/>
      <c r="M252" s="159" t="s">
        <v>1</v>
      </c>
      <c r="N252" s="98" t="s">
        <v>40</v>
      </c>
      <c r="P252" s="99">
        <f>O252*H252</f>
        <v>0</v>
      </c>
      <c r="Q252" s="99">
        <v>0</v>
      </c>
      <c r="R252" s="99">
        <f>Q252*H252</f>
        <v>0</v>
      </c>
      <c r="S252" s="99">
        <v>0</v>
      </c>
      <c r="T252" s="100">
        <f>S252*H252</f>
        <v>0</v>
      </c>
      <c r="AR252" s="101" t="s">
        <v>689</v>
      </c>
      <c r="AT252" s="101" t="s">
        <v>174</v>
      </c>
      <c r="AU252" s="101" t="s">
        <v>85</v>
      </c>
      <c r="AY252" s="10" t="s">
        <v>172</v>
      </c>
      <c r="BE252" s="102">
        <f>IF(N252="základní",J252,0)</f>
        <v>160050</v>
      </c>
      <c r="BF252" s="102">
        <f>IF(N252="snížená",J252,0)</f>
        <v>0</v>
      </c>
      <c r="BG252" s="102">
        <f>IF(N252="zákl. přenesená",J252,0)</f>
        <v>0</v>
      </c>
      <c r="BH252" s="102">
        <f>IF(N252="sníž. přenesená",J252,0)</f>
        <v>0</v>
      </c>
      <c r="BI252" s="102">
        <f>IF(N252="nulová",J252,0)</f>
        <v>0</v>
      </c>
      <c r="BJ252" s="10" t="s">
        <v>83</v>
      </c>
      <c r="BK252" s="102">
        <f>ROUND(I252*H252,2)</f>
        <v>160050</v>
      </c>
      <c r="BL252" s="10" t="s">
        <v>689</v>
      </c>
      <c r="BM252" s="101" t="s">
        <v>694</v>
      </c>
    </row>
    <row r="253" spans="2:65" s="1" customFormat="1" x14ac:dyDescent="0.2">
      <c r="B253" s="21"/>
      <c r="D253" s="103" t="s">
        <v>180</v>
      </c>
      <c r="F253" s="104" t="s">
        <v>695</v>
      </c>
      <c r="I253" s="105"/>
      <c r="L253" s="21"/>
      <c r="M253" s="106"/>
      <c r="T253" s="33"/>
      <c r="AT253" s="10" t="s">
        <v>180</v>
      </c>
      <c r="AU253" s="10" t="s">
        <v>85</v>
      </c>
    </row>
    <row r="254" spans="2:65" s="1" customFormat="1" ht="16.5" customHeight="1" x14ac:dyDescent="0.2">
      <c r="B254" s="21"/>
      <c r="C254" s="152" t="s">
        <v>398</v>
      </c>
      <c r="D254" s="152" t="s">
        <v>174</v>
      </c>
      <c r="E254" s="153" t="s">
        <v>696</v>
      </c>
      <c r="F254" s="154" t="s">
        <v>697</v>
      </c>
      <c r="G254" s="155" t="s">
        <v>688</v>
      </c>
      <c r="H254" s="156">
        <v>1</v>
      </c>
      <c r="I254" s="94">
        <v>139680</v>
      </c>
      <c r="J254" s="157">
        <f>ROUND(I254*H254,2)</f>
        <v>139680</v>
      </c>
      <c r="K254" s="158"/>
      <c r="L254" s="21"/>
      <c r="M254" s="159" t="s">
        <v>1</v>
      </c>
      <c r="N254" s="98" t="s">
        <v>40</v>
      </c>
      <c r="P254" s="99">
        <f>O254*H254</f>
        <v>0</v>
      </c>
      <c r="Q254" s="99">
        <v>0</v>
      </c>
      <c r="R254" s="99">
        <f>Q254*H254</f>
        <v>0</v>
      </c>
      <c r="S254" s="99">
        <v>0</v>
      </c>
      <c r="T254" s="100">
        <f>S254*H254</f>
        <v>0</v>
      </c>
      <c r="AR254" s="101" t="s">
        <v>689</v>
      </c>
      <c r="AT254" s="101" t="s">
        <v>174</v>
      </c>
      <c r="AU254" s="101" t="s">
        <v>85</v>
      </c>
      <c r="AY254" s="10" t="s">
        <v>172</v>
      </c>
      <c r="BE254" s="102">
        <f>IF(N254="základní",J254,0)</f>
        <v>139680</v>
      </c>
      <c r="BF254" s="102">
        <f>IF(N254="snížená",J254,0)</f>
        <v>0</v>
      </c>
      <c r="BG254" s="102">
        <f>IF(N254="zákl. přenesená",J254,0)</f>
        <v>0</v>
      </c>
      <c r="BH254" s="102">
        <f>IF(N254="sníž. přenesená",J254,0)</f>
        <v>0</v>
      </c>
      <c r="BI254" s="102">
        <f>IF(N254="nulová",J254,0)</f>
        <v>0</v>
      </c>
      <c r="BJ254" s="10" t="s">
        <v>83</v>
      </c>
      <c r="BK254" s="102">
        <f>ROUND(I254*H254,2)</f>
        <v>139680</v>
      </c>
      <c r="BL254" s="10" t="s">
        <v>689</v>
      </c>
      <c r="BM254" s="101" t="s">
        <v>698</v>
      </c>
    </row>
    <row r="255" spans="2:65" s="1" customFormat="1" x14ac:dyDescent="0.2">
      <c r="B255" s="21"/>
      <c r="D255" s="103" t="s">
        <v>180</v>
      </c>
      <c r="F255" s="104" t="s">
        <v>697</v>
      </c>
      <c r="I255" s="105"/>
      <c r="L255" s="21"/>
      <c r="M255" s="106"/>
      <c r="T255" s="33"/>
      <c r="AT255" s="10" t="s">
        <v>180</v>
      </c>
      <c r="AU255" s="10" t="s">
        <v>85</v>
      </c>
    </row>
    <row r="256" spans="2:65" s="6" customFormat="1" ht="22.9" customHeight="1" x14ac:dyDescent="0.2">
      <c r="B256" s="76"/>
      <c r="D256" s="77" t="s">
        <v>74</v>
      </c>
      <c r="E256" s="86" t="s">
        <v>699</v>
      </c>
      <c r="F256" s="86" t="s">
        <v>700</v>
      </c>
      <c r="I256" s="79"/>
      <c r="J256" s="87">
        <f>BK256</f>
        <v>153861</v>
      </c>
      <c r="L256" s="76"/>
      <c r="M256" s="81"/>
      <c r="P256" s="82">
        <f>SUM(P257:P260)</f>
        <v>0</v>
      </c>
      <c r="R256" s="82">
        <f>SUM(R257:R260)</f>
        <v>0</v>
      </c>
      <c r="T256" s="83">
        <f>SUM(T257:T260)</f>
        <v>0</v>
      </c>
      <c r="AR256" s="77" t="s">
        <v>205</v>
      </c>
      <c r="AT256" s="84" t="s">
        <v>74</v>
      </c>
      <c r="AU256" s="84" t="s">
        <v>83</v>
      </c>
      <c r="AY256" s="77" t="s">
        <v>172</v>
      </c>
      <c r="BK256" s="85">
        <f>SUM(BK257:BK260)</f>
        <v>153861</v>
      </c>
    </row>
    <row r="257" spans="2:65" s="1" customFormat="1" ht="16.5" customHeight="1" x14ac:dyDescent="0.2">
      <c r="B257" s="21"/>
      <c r="C257" s="152" t="s">
        <v>404</v>
      </c>
      <c r="D257" s="152" t="s">
        <v>174</v>
      </c>
      <c r="E257" s="153" t="s">
        <v>701</v>
      </c>
      <c r="F257" s="154" t="s">
        <v>700</v>
      </c>
      <c r="G257" s="155" t="s">
        <v>688</v>
      </c>
      <c r="H257" s="156">
        <v>1</v>
      </c>
      <c r="I257" s="94">
        <v>138826</v>
      </c>
      <c r="J257" s="157">
        <f>ROUND(I257*H257,2)</f>
        <v>138826</v>
      </c>
      <c r="K257" s="158"/>
      <c r="L257" s="21"/>
      <c r="M257" s="159" t="s">
        <v>1</v>
      </c>
      <c r="N257" s="98" t="s">
        <v>40</v>
      </c>
      <c r="P257" s="99">
        <f>O257*H257</f>
        <v>0</v>
      </c>
      <c r="Q257" s="99">
        <v>0</v>
      </c>
      <c r="R257" s="99">
        <f>Q257*H257</f>
        <v>0</v>
      </c>
      <c r="S257" s="99">
        <v>0</v>
      </c>
      <c r="T257" s="100">
        <f>S257*H257</f>
        <v>0</v>
      </c>
      <c r="AR257" s="101" t="s">
        <v>689</v>
      </c>
      <c r="AT257" s="101" t="s">
        <v>174</v>
      </c>
      <c r="AU257" s="101" t="s">
        <v>85</v>
      </c>
      <c r="AY257" s="10" t="s">
        <v>172</v>
      </c>
      <c r="BE257" s="102">
        <f>IF(N257="základní",J257,0)</f>
        <v>138826</v>
      </c>
      <c r="BF257" s="102">
        <f>IF(N257="snížená",J257,0)</f>
        <v>0</v>
      </c>
      <c r="BG257" s="102">
        <f>IF(N257="zákl. přenesená",J257,0)</f>
        <v>0</v>
      </c>
      <c r="BH257" s="102">
        <f>IF(N257="sníž. přenesená",J257,0)</f>
        <v>0</v>
      </c>
      <c r="BI257" s="102">
        <f>IF(N257="nulová",J257,0)</f>
        <v>0</v>
      </c>
      <c r="BJ257" s="10" t="s">
        <v>83</v>
      </c>
      <c r="BK257" s="102">
        <f>ROUND(I257*H257,2)</f>
        <v>138826</v>
      </c>
      <c r="BL257" s="10" t="s">
        <v>689</v>
      </c>
      <c r="BM257" s="101" t="s">
        <v>702</v>
      </c>
    </row>
    <row r="258" spans="2:65" s="1" customFormat="1" x14ac:dyDescent="0.2">
      <c r="B258" s="21"/>
      <c r="D258" s="103" t="s">
        <v>180</v>
      </c>
      <c r="F258" s="104" t="s">
        <v>700</v>
      </c>
      <c r="I258" s="105"/>
      <c r="L258" s="21"/>
      <c r="M258" s="106"/>
      <c r="T258" s="33"/>
      <c r="AT258" s="10" t="s">
        <v>180</v>
      </c>
      <c r="AU258" s="10" t="s">
        <v>85</v>
      </c>
    </row>
    <row r="259" spans="2:65" s="1" customFormat="1" ht="16.5" customHeight="1" x14ac:dyDescent="0.2">
      <c r="B259" s="21"/>
      <c r="C259" s="152" t="s">
        <v>409</v>
      </c>
      <c r="D259" s="152" t="s">
        <v>174</v>
      </c>
      <c r="E259" s="153" t="s">
        <v>703</v>
      </c>
      <c r="F259" s="154" t="s">
        <v>704</v>
      </c>
      <c r="G259" s="155" t="s">
        <v>688</v>
      </c>
      <c r="H259" s="156">
        <v>1</v>
      </c>
      <c r="I259" s="94">
        <v>15035</v>
      </c>
      <c r="J259" s="157">
        <f>ROUND(I259*H259,2)</f>
        <v>15035</v>
      </c>
      <c r="K259" s="158"/>
      <c r="L259" s="21"/>
      <c r="M259" s="159" t="s">
        <v>1</v>
      </c>
      <c r="N259" s="98" t="s">
        <v>40</v>
      </c>
      <c r="P259" s="99">
        <f>O259*H259</f>
        <v>0</v>
      </c>
      <c r="Q259" s="99">
        <v>0</v>
      </c>
      <c r="R259" s="99">
        <f>Q259*H259</f>
        <v>0</v>
      </c>
      <c r="S259" s="99">
        <v>0</v>
      </c>
      <c r="T259" s="100">
        <f>S259*H259</f>
        <v>0</v>
      </c>
      <c r="AR259" s="101" t="s">
        <v>689</v>
      </c>
      <c r="AT259" s="101" t="s">
        <v>174</v>
      </c>
      <c r="AU259" s="101" t="s">
        <v>85</v>
      </c>
      <c r="AY259" s="10" t="s">
        <v>172</v>
      </c>
      <c r="BE259" s="102">
        <f>IF(N259="základní",J259,0)</f>
        <v>15035</v>
      </c>
      <c r="BF259" s="102">
        <f>IF(N259="snížená",J259,0)</f>
        <v>0</v>
      </c>
      <c r="BG259" s="102">
        <f>IF(N259="zákl. přenesená",J259,0)</f>
        <v>0</v>
      </c>
      <c r="BH259" s="102">
        <f>IF(N259="sníž. přenesená",J259,0)</f>
        <v>0</v>
      </c>
      <c r="BI259" s="102">
        <f>IF(N259="nulová",J259,0)</f>
        <v>0</v>
      </c>
      <c r="BJ259" s="10" t="s">
        <v>83</v>
      </c>
      <c r="BK259" s="102">
        <f>ROUND(I259*H259,2)</f>
        <v>15035</v>
      </c>
      <c r="BL259" s="10" t="s">
        <v>689</v>
      </c>
      <c r="BM259" s="101" t="s">
        <v>705</v>
      </c>
    </row>
    <row r="260" spans="2:65" s="1" customFormat="1" x14ac:dyDescent="0.2">
      <c r="B260" s="21"/>
      <c r="D260" s="103" t="s">
        <v>180</v>
      </c>
      <c r="F260" s="104" t="s">
        <v>704</v>
      </c>
      <c r="I260" s="105"/>
      <c r="L260" s="21"/>
      <c r="M260" s="106"/>
      <c r="T260" s="33"/>
      <c r="AT260" s="10" t="s">
        <v>180</v>
      </c>
      <c r="AU260" s="10" t="s">
        <v>85</v>
      </c>
    </row>
    <row r="261" spans="2:65" s="6" customFormat="1" ht="22.9" customHeight="1" x14ac:dyDescent="0.2">
      <c r="B261" s="76"/>
      <c r="D261" s="77" t="s">
        <v>74</v>
      </c>
      <c r="E261" s="86" t="s">
        <v>706</v>
      </c>
      <c r="F261" s="86" t="s">
        <v>707</v>
      </c>
      <c r="I261" s="79"/>
      <c r="J261" s="87">
        <f>BK261</f>
        <v>145500</v>
      </c>
      <c r="L261" s="76"/>
      <c r="M261" s="81"/>
      <c r="P261" s="82">
        <f>SUM(P262:P263)</f>
        <v>0</v>
      </c>
      <c r="R261" s="82">
        <f>SUM(R262:R263)</f>
        <v>0</v>
      </c>
      <c r="T261" s="83">
        <f>SUM(T262:T263)</f>
        <v>0</v>
      </c>
      <c r="AR261" s="77" t="s">
        <v>205</v>
      </c>
      <c r="AT261" s="84" t="s">
        <v>74</v>
      </c>
      <c r="AU261" s="84" t="s">
        <v>83</v>
      </c>
      <c r="AY261" s="77" t="s">
        <v>172</v>
      </c>
      <c r="BK261" s="85">
        <f>SUM(BK262:BK263)</f>
        <v>145500</v>
      </c>
    </row>
    <row r="262" spans="2:65" s="1" customFormat="1" ht="16.5" customHeight="1" x14ac:dyDescent="0.2">
      <c r="B262" s="21"/>
      <c r="C262" s="152" t="s">
        <v>414</v>
      </c>
      <c r="D262" s="152" t="s">
        <v>174</v>
      </c>
      <c r="E262" s="153" t="s">
        <v>708</v>
      </c>
      <c r="F262" s="154" t="s">
        <v>709</v>
      </c>
      <c r="G262" s="155" t="s">
        <v>688</v>
      </c>
      <c r="H262" s="156">
        <v>5</v>
      </c>
      <c r="I262" s="94">
        <v>29100</v>
      </c>
      <c r="J262" s="157">
        <f>ROUND(I262*H262,2)</f>
        <v>145500</v>
      </c>
      <c r="K262" s="158"/>
      <c r="L262" s="21"/>
      <c r="M262" s="159" t="s">
        <v>1</v>
      </c>
      <c r="N262" s="98" t="s">
        <v>40</v>
      </c>
      <c r="P262" s="99">
        <f>O262*H262</f>
        <v>0</v>
      </c>
      <c r="Q262" s="99">
        <v>0</v>
      </c>
      <c r="R262" s="99">
        <f>Q262*H262</f>
        <v>0</v>
      </c>
      <c r="S262" s="99">
        <v>0</v>
      </c>
      <c r="T262" s="100">
        <f>S262*H262</f>
        <v>0</v>
      </c>
      <c r="AR262" s="101" t="s">
        <v>689</v>
      </c>
      <c r="AT262" s="101" t="s">
        <v>174</v>
      </c>
      <c r="AU262" s="101" t="s">
        <v>85</v>
      </c>
      <c r="AY262" s="10" t="s">
        <v>172</v>
      </c>
      <c r="BE262" s="102">
        <f>IF(N262="základní",J262,0)</f>
        <v>145500</v>
      </c>
      <c r="BF262" s="102">
        <f>IF(N262="snížená",J262,0)</f>
        <v>0</v>
      </c>
      <c r="BG262" s="102">
        <f>IF(N262="zákl. přenesená",J262,0)</f>
        <v>0</v>
      </c>
      <c r="BH262" s="102">
        <f>IF(N262="sníž. přenesená",J262,0)</f>
        <v>0</v>
      </c>
      <c r="BI262" s="102">
        <f>IF(N262="nulová",J262,0)</f>
        <v>0</v>
      </c>
      <c r="BJ262" s="10" t="s">
        <v>83</v>
      </c>
      <c r="BK262" s="102">
        <f>ROUND(I262*H262,2)</f>
        <v>145500</v>
      </c>
      <c r="BL262" s="10" t="s">
        <v>689</v>
      </c>
      <c r="BM262" s="101" t="s">
        <v>710</v>
      </c>
    </row>
    <row r="263" spans="2:65" s="1" customFormat="1" x14ac:dyDescent="0.2">
      <c r="B263" s="21"/>
      <c r="D263" s="103" t="s">
        <v>180</v>
      </c>
      <c r="F263" s="104" t="s">
        <v>709</v>
      </c>
      <c r="I263" s="105"/>
      <c r="L263" s="21"/>
      <c r="M263" s="140"/>
      <c r="N263" s="141"/>
      <c r="O263" s="141"/>
      <c r="P263" s="141"/>
      <c r="Q263" s="141"/>
      <c r="R263" s="141"/>
      <c r="S263" s="141"/>
      <c r="T263" s="142"/>
      <c r="AT263" s="10" t="s">
        <v>180</v>
      </c>
      <c r="AU263" s="10" t="s">
        <v>85</v>
      </c>
    </row>
    <row r="264" spans="2:65" s="1" customFormat="1" ht="6.95" customHeight="1" x14ac:dyDescent="0.2">
      <c r="B264" s="27"/>
      <c r="C264" s="28"/>
      <c r="D264" s="28"/>
      <c r="E264" s="28"/>
      <c r="F264" s="28"/>
      <c r="G264" s="28"/>
      <c r="H264" s="28"/>
      <c r="I264" s="188"/>
      <c r="J264" s="28"/>
      <c r="K264" s="28"/>
      <c r="L264" s="21"/>
    </row>
  </sheetData>
  <sheetProtection algorithmName="SHA-512" hashValue="XhLCJL7u+5jyt3eIBEV224w9Y3DzSDT/mZjY+WYg+mdpC5DQkS8YZHH0oOWmDaYhD87PVBNB2sY4REh/TlGlRA==" saltValue="XRVny5JpLSi2cFeHbmrNWw==" spinCount="100000" sheet="1" objects="1" scenarios="1"/>
  <autoFilter ref="C130:K263" xr:uid="{00000000-0009-0000-0000-000002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29"/>
  <sheetViews>
    <sheetView showGridLines="0" workbookViewId="0">
      <selection activeCell="E125" sqref="E125:H125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style="178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66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0" t="s">
        <v>95</v>
      </c>
    </row>
    <row r="3" spans="2:46" ht="6.95" customHeight="1" x14ac:dyDescent="0.2">
      <c r="B3" s="11"/>
      <c r="C3" s="12"/>
      <c r="D3" s="12"/>
      <c r="E3" s="12"/>
      <c r="F3" s="12"/>
      <c r="G3" s="12"/>
      <c r="H3" s="12"/>
      <c r="I3" s="179"/>
      <c r="J3" s="12"/>
      <c r="K3" s="12"/>
      <c r="L3" s="13"/>
      <c r="AT3" s="10" t="s">
        <v>85</v>
      </c>
    </row>
    <row r="4" spans="2:46" ht="24.95" customHeight="1" x14ac:dyDescent="0.2">
      <c r="B4" s="13"/>
      <c r="D4" s="14" t="s">
        <v>124</v>
      </c>
      <c r="L4" s="13"/>
      <c r="M4" s="42" t="s">
        <v>10</v>
      </c>
      <c r="AT4" s="10" t="s">
        <v>3</v>
      </c>
    </row>
    <row r="5" spans="2:46" ht="6.95" customHeight="1" x14ac:dyDescent="0.2">
      <c r="B5" s="13"/>
      <c r="L5" s="13"/>
    </row>
    <row r="6" spans="2:46" ht="12" customHeight="1" x14ac:dyDescent="0.2">
      <c r="B6" s="13"/>
      <c r="D6" s="18" t="s">
        <v>16</v>
      </c>
      <c r="L6" s="13"/>
    </row>
    <row r="7" spans="2:46" ht="16.5" customHeight="1" x14ac:dyDescent="0.2">
      <c r="B7" s="13"/>
      <c r="E7" s="298" t="str">
        <f>'Rekapitulace stavby'!K6</f>
        <v>Cyklistická komunikace Romže</v>
      </c>
      <c r="F7" s="299"/>
      <c r="G7" s="299"/>
      <c r="H7" s="299"/>
      <c r="L7" s="13"/>
    </row>
    <row r="8" spans="2:46" ht="12" customHeight="1" x14ac:dyDescent="0.2">
      <c r="B8" s="13"/>
      <c r="D8" s="18" t="s">
        <v>136</v>
      </c>
      <c r="L8" s="13"/>
    </row>
    <row r="9" spans="2:46" s="1" customFormat="1" ht="16.5" customHeight="1" x14ac:dyDescent="0.2">
      <c r="B9" s="21"/>
      <c r="E9" s="298" t="s">
        <v>553</v>
      </c>
      <c r="F9" s="297"/>
      <c r="G9" s="297"/>
      <c r="H9" s="297"/>
      <c r="I9" s="105"/>
      <c r="L9" s="21"/>
    </row>
    <row r="10" spans="2:46" s="1" customFormat="1" ht="12" customHeight="1" x14ac:dyDescent="0.2">
      <c r="B10" s="21"/>
      <c r="D10" s="18" t="s">
        <v>554</v>
      </c>
      <c r="I10" s="105"/>
      <c r="L10" s="21"/>
    </row>
    <row r="11" spans="2:46" s="1" customFormat="1" ht="16.5" customHeight="1" x14ac:dyDescent="0.2">
      <c r="B11" s="21"/>
      <c r="E11" s="291" t="s">
        <v>711</v>
      </c>
      <c r="F11" s="297"/>
      <c r="G11" s="297"/>
      <c r="H11" s="297"/>
      <c r="I11" s="105"/>
      <c r="L11" s="21"/>
    </row>
    <row r="12" spans="2:46" s="1" customFormat="1" x14ac:dyDescent="0.2">
      <c r="B12" s="21"/>
      <c r="I12" s="105"/>
      <c r="L12" s="21"/>
    </row>
    <row r="13" spans="2:46" s="1" customFormat="1" ht="12" customHeight="1" x14ac:dyDescent="0.2">
      <c r="B13" s="21"/>
      <c r="D13" s="18" t="s">
        <v>18</v>
      </c>
      <c r="F13" s="16" t="s">
        <v>1</v>
      </c>
      <c r="I13" s="180" t="s">
        <v>19</v>
      </c>
      <c r="J13" s="16" t="s">
        <v>1</v>
      </c>
      <c r="L13" s="21"/>
    </row>
    <row r="14" spans="2:46" s="1" customFormat="1" ht="12" customHeight="1" x14ac:dyDescent="0.2">
      <c r="B14" s="21"/>
      <c r="D14" s="18" t="s">
        <v>20</v>
      </c>
      <c r="F14" s="16" t="s">
        <v>21</v>
      </c>
      <c r="I14" s="180" t="s">
        <v>22</v>
      </c>
      <c r="J14" s="31" t="str">
        <f>'Rekapitulace stavby'!AN8</f>
        <v>7. 7. 2022</v>
      </c>
      <c r="L14" s="21"/>
    </row>
    <row r="15" spans="2:46" s="1" customFormat="1" ht="10.9" customHeight="1" x14ac:dyDescent="0.2">
      <c r="B15" s="21"/>
      <c r="I15" s="105"/>
      <c r="L15" s="21"/>
    </row>
    <row r="16" spans="2:46" s="1" customFormat="1" ht="12" customHeight="1" x14ac:dyDescent="0.2">
      <c r="B16" s="21"/>
      <c r="D16" s="18" t="s">
        <v>24</v>
      </c>
      <c r="I16" s="180" t="s">
        <v>25</v>
      </c>
      <c r="J16" s="16" t="s">
        <v>1</v>
      </c>
      <c r="L16" s="21"/>
    </row>
    <row r="17" spans="2:12" s="1" customFormat="1" ht="18" customHeight="1" x14ac:dyDescent="0.2">
      <c r="B17" s="21"/>
      <c r="E17" s="16" t="s">
        <v>26</v>
      </c>
      <c r="I17" s="180" t="s">
        <v>27</v>
      </c>
      <c r="J17" s="16" t="s">
        <v>1</v>
      </c>
      <c r="L17" s="21"/>
    </row>
    <row r="18" spans="2:12" s="1" customFormat="1" ht="6.95" customHeight="1" x14ac:dyDescent="0.2">
      <c r="B18" s="21"/>
      <c r="I18" s="105"/>
      <c r="L18" s="21"/>
    </row>
    <row r="19" spans="2:12" s="1" customFormat="1" ht="12" customHeight="1" x14ac:dyDescent="0.2">
      <c r="B19" s="21"/>
      <c r="D19" s="18" t="s">
        <v>28</v>
      </c>
      <c r="I19" s="180" t="s">
        <v>25</v>
      </c>
      <c r="J19" s="151" t="str">
        <f>'Rekapitulace stavby'!AN13</f>
        <v>Vyplň údaj</v>
      </c>
      <c r="L19" s="21"/>
    </row>
    <row r="20" spans="2:12" s="1" customFormat="1" ht="18" customHeight="1" x14ac:dyDescent="0.2">
      <c r="B20" s="21"/>
      <c r="E20" s="300" t="str">
        <f>'Rekapitulace stavby'!E14</f>
        <v>Vyplň údaj</v>
      </c>
      <c r="F20" s="283"/>
      <c r="G20" s="283"/>
      <c r="H20" s="283"/>
      <c r="I20" s="180" t="s">
        <v>27</v>
      </c>
      <c r="J20" s="151" t="str">
        <f>'Rekapitulace stavby'!AN14</f>
        <v>Vyplň údaj</v>
      </c>
      <c r="L20" s="21"/>
    </row>
    <row r="21" spans="2:12" s="1" customFormat="1" ht="6.95" customHeight="1" x14ac:dyDescent="0.2">
      <c r="B21" s="21"/>
      <c r="I21" s="105"/>
      <c r="L21" s="21"/>
    </row>
    <row r="22" spans="2:12" s="1" customFormat="1" ht="12" customHeight="1" x14ac:dyDescent="0.2">
      <c r="B22" s="21"/>
      <c r="D22" s="18" t="s">
        <v>30</v>
      </c>
      <c r="I22" s="180" t="s">
        <v>25</v>
      </c>
      <c r="J22" s="16" t="s">
        <v>1</v>
      </c>
      <c r="L22" s="21"/>
    </row>
    <row r="23" spans="2:12" s="1" customFormat="1" ht="18" customHeight="1" x14ac:dyDescent="0.2">
      <c r="B23" s="21"/>
      <c r="E23" s="16" t="s">
        <v>712</v>
      </c>
      <c r="I23" s="180" t="s">
        <v>27</v>
      </c>
      <c r="J23" s="16" t="s">
        <v>1</v>
      </c>
      <c r="L23" s="21"/>
    </row>
    <row r="24" spans="2:12" s="1" customFormat="1" ht="6.95" customHeight="1" x14ac:dyDescent="0.2">
      <c r="B24" s="21"/>
      <c r="I24" s="105"/>
      <c r="L24" s="21"/>
    </row>
    <row r="25" spans="2:12" s="1" customFormat="1" ht="12" customHeight="1" x14ac:dyDescent="0.2">
      <c r="B25" s="21"/>
      <c r="D25" s="18" t="s">
        <v>33</v>
      </c>
      <c r="I25" s="180" t="s">
        <v>25</v>
      </c>
      <c r="J25" s="16" t="str">
        <f>IF('Rekapitulace stavby'!AN19="","",'Rekapitulace stavby'!AN19)</f>
        <v/>
      </c>
      <c r="L25" s="21"/>
    </row>
    <row r="26" spans="2:12" s="1" customFormat="1" ht="18" customHeight="1" x14ac:dyDescent="0.2">
      <c r="B26" s="21"/>
      <c r="E26" s="16" t="str">
        <f>IF('Rekapitulace stavby'!E20="","",'Rekapitulace stavby'!E20)</f>
        <v xml:space="preserve"> </v>
      </c>
      <c r="I26" s="180" t="s">
        <v>27</v>
      </c>
      <c r="J26" s="16" t="str">
        <f>IF('Rekapitulace stavby'!AN20="","",'Rekapitulace stavby'!AN20)</f>
        <v/>
      </c>
      <c r="L26" s="21"/>
    </row>
    <row r="27" spans="2:12" s="1" customFormat="1" ht="6.95" customHeight="1" x14ac:dyDescent="0.2">
      <c r="B27" s="21"/>
      <c r="I27" s="105"/>
      <c r="L27" s="21"/>
    </row>
    <row r="28" spans="2:12" s="1" customFormat="1" ht="12" customHeight="1" x14ac:dyDescent="0.2">
      <c r="B28" s="21"/>
      <c r="D28" s="18" t="s">
        <v>34</v>
      </c>
      <c r="I28" s="105"/>
      <c r="L28" s="21"/>
    </row>
    <row r="29" spans="2:12" s="2" customFormat="1" ht="16.5" customHeight="1" x14ac:dyDescent="0.2">
      <c r="B29" s="43"/>
      <c r="E29" s="287" t="s">
        <v>1</v>
      </c>
      <c r="F29" s="287"/>
      <c r="G29" s="287"/>
      <c r="H29" s="287"/>
      <c r="I29" s="181"/>
      <c r="L29" s="43"/>
    </row>
    <row r="30" spans="2:12" s="1" customFormat="1" ht="6.95" customHeight="1" x14ac:dyDescent="0.2">
      <c r="B30" s="21"/>
      <c r="I30" s="105"/>
      <c r="L30" s="21"/>
    </row>
    <row r="31" spans="2:12" s="1" customFormat="1" ht="6.95" customHeight="1" x14ac:dyDescent="0.2">
      <c r="B31" s="21"/>
      <c r="D31" s="32"/>
      <c r="E31" s="32"/>
      <c r="F31" s="32"/>
      <c r="G31" s="32"/>
      <c r="H31" s="32"/>
      <c r="I31" s="182"/>
      <c r="J31" s="32"/>
      <c r="K31" s="32"/>
      <c r="L31" s="21"/>
    </row>
    <row r="32" spans="2:12" s="1" customFormat="1" ht="25.35" customHeight="1" x14ac:dyDescent="0.2">
      <c r="B32" s="21"/>
      <c r="D32" s="44" t="s">
        <v>35</v>
      </c>
      <c r="I32" s="105"/>
      <c r="J32" s="40">
        <f>ROUND(J133, 2)</f>
        <v>4712660.0599999996</v>
      </c>
      <c r="L32" s="21"/>
    </row>
    <row r="33" spans="2:12" s="1" customFormat="1" ht="6.95" customHeight="1" x14ac:dyDescent="0.2">
      <c r="B33" s="21"/>
      <c r="D33" s="32"/>
      <c r="E33" s="32"/>
      <c r="F33" s="32"/>
      <c r="G33" s="32"/>
      <c r="H33" s="32"/>
      <c r="I33" s="182"/>
      <c r="J33" s="32"/>
      <c r="K33" s="32"/>
      <c r="L33" s="21"/>
    </row>
    <row r="34" spans="2:12" s="1" customFormat="1" ht="14.45" customHeight="1" x14ac:dyDescent="0.2">
      <c r="B34" s="21"/>
      <c r="F34" s="23" t="s">
        <v>37</v>
      </c>
      <c r="I34" s="183" t="s">
        <v>36</v>
      </c>
      <c r="J34" s="23" t="s">
        <v>38</v>
      </c>
      <c r="L34" s="21"/>
    </row>
    <row r="35" spans="2:12" s="1" customFormat="1" ht="14.45" customHeight="1" x14ac:dyDescent="0.2">
      <c r="B35" s="21"/>
      <c r="D35" s="45" t="s">
        <v>39</v>
      </c>
      <c r="E35" s="18" t="s">
        <v>40</v>
      </c>
      <c r="F35" s="46">
        <f>ROUND((SUM(BE133:BE328)),  2)</f>
        <v>4712660.0599999996</v>
      </c>
      <c r="I35" s="184">
        <v>0.21</v>
      </c>
      <c r="J35" s="46">
        <f>ROUND(((SUM(BE133:BE328))*I35),  2)</f>
        <v>989658.61</v>
      </c>
      <c r="L35" s="21"/>
    </row>
    <row r="36" spans="2:12" s="1" customFormat="1" ht="14.45" customHeight="1" x14ac:dyDescent="0.2">
      <c r="B36" s="21"/>
      <c r="E36" s="18" t="s">
        <v>41</v>
      </c>
      <c r="F36" s="46">
        <f>ROUND((SUM(BF133:BF328)),  2)</f>
        <v>0</v>
      </c>
      <c r="I36" s="184">
        <v>0.15</v>
      </c>
      <c r="J36" s="46">
        <f>ROUND(((SUM(BF133:BF328))*I36),  2)</f>
        <v>0</v>
      </c>
      <c r="L36" s="21"/>
    </row>
    <row r="37" spans="2:12" s="1" customFormat="1" ht="14.45" hidden="1" customHeight="1" x14ac:dyDescent="0.2">
      <c r="B37" s="21"/>
      <c r="E37" s="18" t="s">
        <v>42</v>
      </c>
      <c r="F37" s="46">
        <f>ROUND((SUM(BG133:BG328)),  2)</f>
        <v>0</v>
      </c>
      <c r="I37" s="184">
        <v>0.21</v>
      </c>
      <c r="J37" s="46">
        <f>0</f>
        <v>0</v>
      </c>
      <c r="L37" s="21"/>
    </row>
    <row r="38" spans="2:12" s="1" customFormat="1" ht="14.45" hidden="1" customHeight="1" x14ac:dyDescent="0.2">
      <c r="B38" s="21"/>
      <c r="E38" s="18" t="s">
        <v>43</v>
      </c>
      <c r="F38" s="46">
        <f>ROUND((SUM(BH133:BH328)),  2)</f>
        <v>0</v>
      </c>
      <c r="I38" s="184">
        <v>0.15</v>
      </c>
      <c r="J38" s="46">
        <f>0</f>
        <v>0</v>
      </c>
      <c r="L38" s="21"/>
    </row>
    <row r="39" spans="2:12" s="1" customFormat="1" ht="14.45" hidden="1" customHeight="1" x14ac:dyDescent="0.2">
      <c r="B39" s="21"/>
      <c r="E39" s="18" t="s">
        <v>44</v>
      </c>
      <c r="F39" s="46">
        <f>ROUND((SUM(BI133:BI328)),  2)</f>
        <v>0</v>
      </c>
      <c r="I39" s="184">
        <v>0</v>
      </c>
      <c r="J39" s="46">
        <f>0</f>
        <v>0</v>
      </c>
      <c r="L39" s="21"/>
    </row>
    <row r="40" spans="2:12" s="1" customFormat="1" ht="6.95" customHeight="1" x14ac:dyDescent="0.2">
      <c r="B40" s="21"/>
      <c r="I40" s="105"/>
      <c r="L40" s="21"/>
    </row>
    <row r="41" spans="2:12" s="1" customFormat="1" ht="25.35" customHeight="1" x14ac:dyDescent="0.2">
      <c r="B41" s="21"/>
      <c r="C41" s="48"/>
      <c r="D41" s="49" t="s">
        <v>45</v>
      </c>
      <c r="E41" s="34"/>
      <c r="F41" s="34"/>
      <c r="G41" s="50" t="s">
        <v>46</v>
      </c>
      <c r="H41" s="51" t="s">
        <v>47</v>
      </c>
      <c r="I41" s="185"/>
      <c r="J41" s="52">
        <f>SUM(J32:J39)</f>
        <v>5702318.6699999999</v>
      </c>
      <c r="K41" s="53"/>
      <c r="L41" s="21"/>
    </row>
    <row r="42" spans="2:12" s="1" customFormat="1" ht="14.45" customHeight="1" x14ac:dyDescent="0.2">
      <c r="B42" s="21"/>
      <c r="I42" s="105"/>
      <c r="L42" s="21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21"/>
      <c r="D50" s="24" t="s">
        <v>48</v>
      </c>
      <c r="E50" s="25"/>
      <c r="F50" s="25"/>
      <c r="G50" s="24" t="s">
        <v>49</v>
      </c>
      <c r="H50" s="25"/>
      <c r="I50" s="186"/>
      <c r="J50" s="25"/>
      <c r="K50" s="25"/>
      <c r="L50" s="21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21"/>
      <c r="D61" s="26" t="s">
        <v>50</v>
      </c>
      <c r="E61" s="22"/>
      <c r="F61" s="54" t="s">
        <v>51</v>
      </c>
      <c r="G61" s="26" t="s">
        <v>50</v>
      </c>
      <c r="H61" s="22"/>
      <c r="I61" s="187"/>
      <c r="J61" s="55" t="s">
        <v>51</v>
      </c>
      <c r="K61" s="22"/>
      <c r="L61" s="21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21"/>
      <c r="D65" s="24" t="s">
        <v>52</v>
      </c>
      <c r="E65" s="25"/>
      <c r="F65" s="25"/>
      <c r="G65" s="24" t="s">
        <v>53</v>
      </c>
      <c r="H65" s="25"/>
      <c r="I65" s="186"/>
      <c r="J65" s="25"/>
      <c r="K65" s="25"/>
      <c r="L65" s="21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21"/>
      <c r="D76" s="26" t="s">
        <v>50</v>
      </c>
      <c r="E76" s="22"/>
      <c r="F76" s="54" t="s">
        <v>51</v>
      </c>
      <c r="G76" s="26" t="s">
        <v>50</v>
      </c>
      <c r="H76" s="22"/>
      <c r="I76" s="187"/>
      <c r="J76" s="55" t="s">
        <v>51</v>
      </c>
      <c r="K76" s="22"/>
      <c r="L76" s="21"/>
    </row>
    <row r="77" spans="2:12" s="1" customFormat="1" ht="14.45" customHeight="1" x14ac:dyDescent="0.2">
      <c r="B77" s="27"/>
      <c r="C77" s="28"/>
      <c r="D77" s="28"/>
      <c r="E77" s="28"/>
      <c r="F77" s="28"/>
      <c r="G77" s="28"/>
      <c r="H77" s="28"/>
      <c r="I77" s="188"/>
      <c r="J77" s="28"/>
      <c r="K77" s="28"/>
      <c r="L77" s="21"/>
    </row>
    <row r="81" spans="2:12" s="1" customFormat="1" ht="6.95" customHeight="1" x14ac:dyDescent="0.2">
      <c r="B81" s="29"/>
      <c r="C81" s="30"/>
      <c r="D81" s="30"/>
      <c r="E81" s="30"/>
      <c r="F81" s="30"/>
      <c r="G81" s="30"/>
      <c r="H81" s="30"/>
      <c r="I81" s="189"/>
      <c r="J81" s="30"/>
      <c r="K81" s="30"/>
      <c r="L81" s="21"/>
    </row>
    <row r="82" spans="2:12" s="1" customFormat="1" ht="24.95" customHeight="1" x14ac:dyDescent="0.2">
      <c r="B82" s="21"/>
      <c r="C82" s="14" t="s">
        <v>141</v>
      </c>
      <c r="I82" s="105"/>
      <c r="L82" s="21"/>
    </row>
    <row r="83" spans="2:12" s="1" customFormat="1" ht="6.95" customHeight="1" x14ac:dyDescent="0.2">
      <c r="B83" s="21"/>
      <c r="I83" s="105"/>
      <c r="L83" s="21"/>
    </row>
    <row r="84" spans="2:12" s="1" customFormat="1" ht="12" customHeight="1" x14ac:dyDescent="0.2">
      <c r="B84" s="21"/>
      <c r="C84" s="18" t="s">
        <v>16</v>
      </c>
      <c r="I84" s="105"/>
      <c r="L84" s="21"/>
    </row>
    <row r="85" spans="2:12" s="1" customFormat="1" ht="16.5" customHeight="1" x14ac:dyDescent="0.2">
      <c r="B85" s="21"/>
      <c r="E85" s="298" t="str">
        <f>E7</f>
        <v>Cyklistická komunikace Romže</v>
      </c>
      <c r="F85" s="299"/>
      <c r="G85" s="299"/>
      <c r="H85" s="299"/>
      <c r="I85" s="105"/>
      <c r="L85" s="21"/>
    </row>
    <row r="86" spans="2:12" ht="12" customHeight="1" x14ac:dyDescent="0.2">
      <c r="B86" s="13"/>
      <c r="C86" s="18" t="s">
        <v>136</v>
      </c>
      <c r="L86" s="13"/>
    </row>
    <row r="87" spans="2:12" s="1" customFormat="1" ht="16.5" customHeight="1" x14ac:dyDescent="0.2">
      <c r="B87" s="21"/>
      <c r="E87" s="298" t="s">
        <v>553</v>
      </c>
      <c r="F87" s="297"/>
      <c r="G87" s="297"/>
      <c r="H87" s="297"/>
      <c r="I87" s="105"/>
      <c r="L87" s="21"/>
    </row>
    <row r="88" spans="2:12" s="1" customFormat="1" ht="12" customHeight="1" x14ac:dyDescent="0.2">
      <c r="B88" s="21"/>
      <c r="C88" s="18" t="s">
        <v>554</v>
      </c>
      <c r="I88" s="105"/>
      <c r="L88" s="21"/>
    </row>
    <row r="89" spans="2:12" s="1" customFormat="1" ht="16.5" customHeight="1" x14ac:dyDescent="0.2">
      <c r="B89" s="21"/>
      <c r="E89" s="291" t="str">
        <f>E11</f>
        <v>02.02 - Mostní objekt</v>
      </c>
      <c r="F89" s="297"/>
      <c r="G89" s="297"/>
      <c r="H89" s="297"/>
      <c r="I89" s="105"/>
      <c r="L89" s="21"/>
    </row>
    <row r="90" spans="2:12" s="1" customFormat="1" ht="6.95" customHeight="1" x14ac:dyDescent="0.2">
      <c r="B90" s="21"/>
      <c r="I90" s="105"/>
      <c r="L90" s="21"/>
    </row>
    <row r="91" spans="2:12" s="1" customFormat="1" ht="12" customHeight="1" x14ac:dyDescent="0.2">
      <c r="B91" s="21"/>
      <c r="C91" s="18" t="s">
        <v>20</v>
      </c>
      <c r="F91" s="16" t="str">
        <f>F14</f>
        <v xml:space="preserve"> </v>
      </c>
      <c r="I91" s="180" t="s">
        <v>22</v>
      </c>
      <c r="J91" s="31" t="str">
        <f>IF(J14="","",J14)</f>
        <v>7. 7. 2022</v>
      </c>
      <c r="L91" s="21"/>
    </row>
    <row r="92" spans="2:12" s="1" customFormat="1" ht="6.95" customHeight="1" x14ac:dyDescent="0.2">
      <c r="B92" s="21"/>
      <c r="I92" s="105"/>
      <c r="L92" s="21"/>
    </row>
    <row r="93" spans="2:12" s="1" customFormat="1" ht="15.2" customHeight="1" x14ac:dyDescent="0.2">
      <c r="B93" s="21"/>
      <c r="C93" s="18" t="s">
        <v>24</v>
      </c>
      <c r="F93" s="16" t="str">
        <f>E17</f>
        <v>Město Konice</v>
      </c>
      <c r="I93" s="180" t="s">
        <v>30</v>
      </c>
      <c r="J93" s="20" t="str">
        <f>E23</f>
        <v>Ing. Dušan Pařil</v>
      </c>
      <c r="L93" s="21"/>
    </row>
    <row r="94" spans="2:12" s="1" customFormat="1" ht="15.2" customHeight="1" x14ac:dyDescent="0.2">
      <c r="B94" s="21"/>
      <c r="C94" s="18" t="s">
        <v>28</v>
      </c>
      <c r="F94" s="16" t="str">
        <f>IF(E20="","",E20)</f>
        <v>Vyplň údaj</v>
      </c>
      <c r="I94" s="180" t="s">
        <v>33</v>
      </c>
      <c r="J94" s="20" t="str">
        <f>E26</f>
        <v xml:space="preserve"> </v>
      </c>
      <c r="L94" s="21"/>
    </row>
    <row r="95" spans="2:12" s="1" customFormat="1" ht="10.35" customHeight="1" x14ac:dyDescent="0.2">
      <c r="B95" s="21"/>
      <c r="I95" s="105"/>
      <c r="L95" s="21"/>
    </row>
    <row r="96" spans="2:12" s="1" customFormat="1" ht="29.25" customHeight="1" x14ac:dyDescent="0.2">
      <c r="B96" s="21"/>
      <c r="C96" s="56" t="s">
        <v>142</v>
      </c>
      <c r="D96" s="48"/>
      <c r="E96" s="48"/>
      <c r="F96" s="48"/>
      <c r="G96" s="48"/>
      <c r="H96" s="48"/>
      <c r="I96" s="190"/>
      <c r="J96" s="57" t="s">
        <v>143</v>
      </c>
      <c r="K96" s="48"/>
      <c r="L96" s="21"/>
    </row>
    <row r="97" spans="2:47" s="1" customFormat="1" ht="10.35" customHeight="1" x14ac:dyDescent="0.2">
      <c r="B97" s="21"/>
      <c r="I97" s="105"/>
      <c r="L97" s="21"/>
    </row>
    <row r="98" spans="2:47" s="1" customFormat="1" ht="22.9" customHeight="1" x14ac:dyDescent="0.2">
      <c r="B98" s="21"/>
      <c r="C98" s="58" t="s">
        <v>144</v>
      </c>
      <c r="I98" s="105"/>
      <c r="J98" s="40">
        <f>J133</f>
        <v>4712660.0600000015</v>
      </c>
      <c r="L98" s="21"/>
      <c r="AU98" s="10" t="s">
        <v>145</v>
      </c>
    </row>
    <row r="99" spans="2:47" s="3" customFormat="1" ht="24.95" customHeight="1" x14ac:dyDescent="0.2">
      <c r="B99" s="59"/>
      <c r="D99" s="60" t="s">
        <v>713</v>
      </c>
      <c r="E99" s="61"/>
      <c r="F99" s="61"/>
      <c r="G99" s="61"/>
      <c r="H99" s="61"/>
      <c r="I99" s="191"/>
      <c r="J99" s="62">
        <f>J134</f>
        <v>257052.31</v>
      </c>
      <c r="L99" s="59"/>
    </row>
    <row r="100" spans="2:47" s="3" customFormat="1" ht="24.95" customHeight="1" x14ac:dyDescent="0.2">
      <c r="B100" s="59"/>
      <c r="D100" s="60" t="s">
        <v>714</v>
      </c>
      <c r="E100" s="61"/>
      <c r="F100" s="61"/>
      <c r="G100" s="61"/>
      <c r="H100" s="61"/>
      <c r="I100" s="191"/>
      <c r="J100" s="62">
        <f>J180</f>
        <v>1321971.3999999999</v>
      </c>
      <c r="L100" s="59"/>
    </row>
    <row r="101" spans="2:47" s="3" customFormat="1" ht="24.95" customHeight="1" x14ac:dyDescent="0.2">
      <c r="B101" s="59"/>
      <c r="D101" s="60" t="s">
        <v>715</v>
      </c>
      <c r="E101" s="61"/>
      <c r="F101" s="61"/>
      <c r="G101" s="61"/>
      <c r="H101" s="61"/>
      <c r="I101" s="191"/>
      <c r="J101" s="62">
        <f>J216</f>
        <v>442934.88</v>
      </c>
      <c r="L101" s="59"/>
    </row>
    <row r="102" spans="2:47" s="3" customFormat="1" ht="24.95" customHeight="1" x14ac:dyDescent="0.2">
      <c r="B102" s="59"/>
      <c r="D102" s="60" t="s">
        <v>716</v>
      </c>
      <c r="E102" s="61"/>
      <c r="F102" s="61"/>
      <c r="G102" s="61"/>
      <c r="H102" s="61"/>
      <c r="I102" s="191"/>
      <c r="J102" s="62">
        <f>J227</f>
        <v>569877.78</v>
      </c>
      <c r="L102" s="59"/>
    </row>
    <row r="103" spans="2:47" s="3" customFormat="1" ht="24.95" customHeight="1" x14ac:dyDescent="0.2">
      <c r="B103" s="59"/>
      <c r="D103" s="60" t="s">
        <v>717</v>
      </c>
      <c r="E103" s="61"/>
      <c r="F103" s="61"/>
      <c r="G103" s="61"/>
      <c r="H103" s="61"/>
      <c r="I103" s="191"/>
      <c r="J103" s="62">
        <f>J248</f>
        <v>261534.96000000002</v>
      </c>
      <c r="L103" s="59"/>
    </row>
    <row r="104" spans="2:47" s="3" customFormat="1" ht="24.95" customHeight="1" x14ac:dyDescent="0.2">
      <c r="B104" s="59"/>
      <c r="D104" s="60" t="s">
        <v>718</v>
      </c>
      <c r="E104" s="61"/>
      <c r="F104" s="61"/>
      <c r="G104" s="61"/>
      <c r="H104" s="61"/>
      <c r="I104" s="191"/>
      <c r="J104" s="62">
        <f>J261</f>
        <v>86995.81</v>
      </c>
      <c r="L104" s="59"/>
    </row>
    <row r="105" spans="2:47" s="3" customFormat="1" ht="24.95" customHeight="1" x14ac:dyDescent="0.2">
      <c r="B105" s="59"/>
      <c r="D105" s="60" t="s">
        <v>719</v>
      </c>
      <c r="E105" s="61"/>
      <c r="F105" s="61"/>
      <c r="G105" s="61"/>
      <c r="H105" s="61"/>
      <c r="I105" s="191"/>
      <c r="J105" s="62">
        <f>J274</f>
        <v>32669.599999999999</v>
      </c>
      <c r="L105" s="59"/>
    </row>
    <row r="106" spans="2:47" s="3" customFormat="1" ht="24.95" customHeight="1" x14ac:dyDescent="0.2">
      <c r="B106" s="59"/>
      <c r="D106" s="60" t="s">
        <v>720</v>
      </c>
      <c r="E106" s="61"/>
      <c r="F106" s="61"/>
      <c r="G106" s="61"/>
      <c r="H106" s="61"/>
      <c r="I106" s="191"/>
      <c r="J106" s="62">
        <f>J281</f>
        <v>5211.2</v>
      </c>
      <c r="L106" s="59"/>
    </row>
    <row r="107" spans="2:47" s="3" customFormat="1" ht="24.95" customHeight="1" x14ac:dyDescent="0.2">
      <c r="B107" s="59"/>
      <c r="D107" s="60" t="s">
        <v>721</v>
      </c>
      <c r="E107" s="61"/>
      <c r="F107" s="61"/>
      <c r="G107" s="61"/>
      <c r="H107" s="61"/>
      <c r="I107" s="191"/>
      <c r="J107" s="62">
        <f>J284</f>
        <v>56965.94</v>
      </c>
      <c r="L107" s="59"/>
    </row>
    <row r="108" spans="2:47" s="3" customFormat="1" ht="24.95" customHeight="1" x14ac:dyDescent="0.2">
      <c r="B108" s="59"/>
      <c r="D108" s="60" t="s">
        <v>722</v>
      </c>
      <c r="E108" s="61"/>
      <c r="F108" s="61"/>
      <c r="G108" s="61"/>
      <c r="H108" s="61"/>
      <c r="I108" s="191"/>
      <c r="J108" s="62">
        <f>J295</f>
        <v>1596250.6600000001</v>
      </c>
      <c r="L108" s="59"/>
    </row>
    <row r="109" spans="2:47" s="3" customFormat="1" ht="24.95" customHeight="1" x14ac:dyDescent="0.2">
      <c r="B109" s="59"/>
      <c r="D109" s="60" t="s">
        <v>723</v>
      </c>
      <c r="E109" s="61"/>
      <c r="F109" s="61"/>
      <c r="G109" s="61"/>
      <c r="H109" s="61"/>
      <c r="I109" s="191"/>
      <c r="J109" s="62">
        <f>J316</f>
        <v>3539.19</v>
      </c>
      <c r="L109" s="59"/>
    </row>
    <row r="110" spans="2:47" s="3" customFormat="1" ht="24.95" customHeight="1" x14ac:dyDescent="0.2">
      <c r="B110" s="59"/>
      <c r="D110" s="60" t="s">
        <v>724</v>
      </c>
      <c r="E110" s="61"/>
      <c r="F110" s="61"/>
      <c r="G110" s="61"/>
      <c r="H110" s="61"/>
      <c r="I110" s="191"/>
      <c r="J110" s="62">
        <f>J321</f>
        <v>77171.260000000009</v>
      </c>
      <c r="L110" s="59"/>
    </row>
    <row r="111" spans="2:47" s="3" customFormat="1" ht="24.95" customHeight="1" x14ac:dyDescent="0.2">
      <c r="B111" s="59"/>
      <c r="D111" s="60" t="s">
        <v>725</v>
      </c>
      <c r="E111" s="61"/>
      <c r="F111" s="61"/>
      <c r="G111" s="61"/>
      <c r="H111" s="61"/>
      <c r="I111" s="191"/>
      <c r="J111" s="62">
        <f>J326</f>
        <v>485.07</v>
      </c>
      <c r="L111" s="59"/>
    </row>
    <row r="112" spans="2:47" s="1" customFormat="1" ht="21.75" customHeight="1" x14ac:dyDescent="0.2">
      <c r="B112" s="21"/>
      <c r="I112" s="105"/>
      <c r="L112" s="21"/>
    </row>
    <row r="113" spans="2:12" s="1" customFormat="1" ht="6.95" customHeight="1" x14ac:dyDescent="0.2">
      <c r="B113" s="27"/>
      <c r="C113" s="28"/>
      <c r="D113" s="28"/>
      <c r="E113" s="28"/>
      <c r="F113" s="28"/>
      <c r="G113" s="28"/>
      <c r="H113" s="28"/>
      <c r="I113" s="188"/>
      <c r="J113" s="28"/>
      <c r="K113" s="28"/>
      <c r="L113" s="21"/>
    </row>
    <row r="117" spans="2:12" s="1" customFormat="1" ht="6.95" customHeight="1" x14ac:dyDescent="0.2">
      <c r="B117" s="29"/>
      <c r="C117" s="30"/>
      <c r="D117" s="30"/>
      <c r="E117" s="30"/>
      <c r="F117" s="30"/>
      <c r="G117" s="30"/>
      <c r="H117" s="30"/>
      <c r="I117" s="189"/>
      <c r="J117" s="30"/>
      <c r="K117" s="30"/>
      <c r="L117" s="21"/>
    </row>
    <row r="118" spans="2:12" s="1" customFormat="1" ht="24.95" customHeight="1" x14ac:dyDescent="0.2">
      <c r="B118" s="21"/>
      <c r="C118" s="14" t="s">
        <v>157</v>
      </c>
      <c r="I118" s="105"/>
      <c r="L118" s="21"/>
    </row>
    <row r="119" spans="2:12" s="1" customFormat="1" ht="6.95" customHeight="1" x14ac:dyDescent="0.2">
      <c r="B119" s="21"/>
      <c r="I119" s="105"/>
      <c r="L119" s="21"/>
    </row>
    <row r="120" spans="2:12" s="1" customFormat="1" ht="12" customHeight="1" x14ac:dyDescent="0.2">
      <c r="B120" s="21"/>
      <c r="C120" s="18" t="s">
        <v>16</v>
      </c>
      <c r="I120" s="105"/>
      <c r="L120" s="21"/>
    </row>
    <row r="121" spans="2:12" s="1" customFormat="1" ht="16.5" customHeight="1" x14ac:dyDescent="0.2">
      <c r="B121" s="21"/>
      <c r="E121" s="298" t="str">
        <f>E7</f>
        <v>Cyklistická komunikace Romže</v>
      </c>
      <c r="F121" s="299"/>
      <c r="G121" s="299"/>
      <c r="H121" s="299"/>
      <c r="I121" s="105"/>
      <c r="L121" s="21"/>
    </row>
    <row r="122" spans="2:12" ht="12" customHeight="1" x14ac:dyDescent="0.2">
      <c r="B122" s="13"/>
      <c r="C122" s="18" t="s">
        <v>136</v>
      </c>
      <c r="L122" s="13"/>
    </row>
    <row r="123" spans="2:12" s="1" customFormat="1" ht="16.5" customHeight="1" x14ac:dyDescent="0.2">
      <c r="B123" s="21"/>
      <c r="E123" s="298" t="s">
        <v>553</v>
      </c>
      <c r="F123" s="297"/>
      <c r="G123" s="297"/>
      <c r="H123" s="297"/>
      <c r="I123" s="105"/>
      <c r="L123" s="21"/>
    </row>
    <row r="124" spans="2:12" s="1" customFormat="1" ht="12" customHeight="1" x14ac:dyDescent="0.2">
      <c r="B124" s="21"/>
      <c r="C124" s="18" t="s">
        <v>554</v>
      </c>
      <c r="I124" s="105"/>
      <c r="L124" s="21"/>
    </row>
    <row r="125" spans="2:12" s="1" customFormat="1" ht="16.5" customHeight="1" x14ac:dyDescent="0.2">
      <c r="B125" s="21"/>
      <c r="E125" s="291" t="str">
        <f>E11</f>
        <v>02.02 - Mostní objekt</v>
      </c>
      <c r="F125" s="297"/>
      <c r="G125" s="297"/>
      <c r="H125" s="297"/>
      <c r="I125" s="105"/>
      <c r="L125" s="21"/>
    </row>
    <row r="126" spans="2:12" s="1" customFormat="1" ht="6.95" customHeight="1" x14ac:dyDescent="0.2">
      <c r="B126" s="21"/>
      <c r="I126" s="105"/>
      <c r="L126" s="21"/>
    </row>
    <row r="127" spans="2:12" s="1" customFormat="1" ht="12" customHeight="1" x14ac:dyDescent="0.2">
      <c r="B127" s="21"/>
      <c r="C127" s="18" t="s">
        <v>20</v>
      </c>
      <c r="F127" s="16" t="str">
        <f>F14</f>
        <v xml:space="preserve"> </v>
      </c>
      <c r="I127" s="180" t="s">
        <v>22</v>
      </c>
      <c r="J127" s="31" t="str">
        <f>IF(J14="","",J14)</f>
        <v>7. 7. 2022</v>
      </c>
      <c r="L127" s="21"/>
    </row>
    <row r="128" spans="2:12" s="1" customFormat="1" ht="6.95" customHeight="1" x14ac:dyDescent="0.2">
      <c r="B128" s="21"/>
      <c r="I128" s="105"/>
      <c r="L128" s="21"/>
    </row>
    <row r="129" spans="2:65" s="1" customFormat="1" ht="15.2" customHeight="1" x14ac:dyDescent="0.2">
      <c r="B129" s="21"/>
      <c r="C129" s="18" t="s">
        <v>24</v>
      </c>
      <c r="F129" s="16" t="str">
        <f>E17</f>
        <v>Město Konice</v>
      </c>
      <c r="I129" s="180" t="s">
        <v>30</v>
      </c>
      <c r="J129" s="20" t="str">
        <f>E23</f>
        <v>Ing. Dušan Pařil</v>
      </c>
      <c r="L129" s="21"/>
    </row>
    <row r="130" spans="2:65" s="1" customFormat="1" ht="15.2" customHeight="1" x14ac:dyDescent="0.2">
      <c r="B130" s="21"/>
      <c r="C130" s="18" t="s">
        <v>28</v>
      </c>
      <c r="F130" s="16" t="str">
        <f>IF(E20="","",E20)</f>
        <v>Vyplň údaj</v>
      </c>
      <c r="I130" s="180" t="s">
        <v>33</v>
      </c>
      <c r="J130" s="20" t="str">
        <f>E26</f>
        <v xml:space="preserve"> </v>
      </c>
      <c r="L130" s="21"/>
    </row>
    <row r="131" spans="2:65" s="1" customFormat="1" ht="10.35" customHeight="1" x14ac:dyDescent="0.2">
      <c r="B131" s="21"/>
      <c r="I131" s="105"/>
      <c r="L131" s="21"/>
    </row>
    <row r="132" spans="2:65" s="5" customFormat="1" ht="29.25" customHeight="1" x14ac:dyDescent="0.2">
      <c r="B132" s="67"/>
      <c r="C132" s="68" t="s">
        <v>158</v>
      </c>
      <c r="D132" s="69" t="s">
        <v>60</v>
      </c>
      <c r="E132" s="69" t="s">
        <v>56</v>
      </c>
      <c r="F132" s="69" t="s">
        <v>57</v>
      </c>
      <c r="G132" s="69" t="s">
        <v>159</v>
      </c>
      <c r="H132" s="69" t="s">
        <v>160</v>
      </c>
      <c r="I132" s="193" t="s">
        <v>161</v>
      </c>
      <c r="J132" s="70" t="s">
        <v>143</v>
      </c>
      <c r="K132" s="71" t="s">
        <v>162</v>
      </c>
      <c r="L132" s="67"/>
      <c r="M132" s="35" t="s">
        <v>1</v>
      </c>
      <c r="N132" s="36" t="s">
        <v>39</v>
      </c>
      <c r="O132" s="36" t="s">
        <v>163</v>
      </c>
      <c r="P132" s="36" t="s">
        <v>164</v>
      </c>
      <c r="Q132" s="36" t="s">
        <v>165</v>
      </c>
      <c r="R132" s="36" t="s">
        <v>166</v>
      </c>
      <c r="S132" s="36" t="s">
        <v>167</v>
      </c>
      <c r="T132" s="37" t="s">
        <v>168</v>
      </c>
    </row>
    <row r="133" spans="2:65" s="1" customFormat="1" ht="22.9" customHeight="1" x14ac:dyDescent="0.25">
      <c r="B133" s="21"/>
      <c r="C133" s="39" t="s">
        <v>169</v>
      </c>
      <c r="I133" s="105"/>
      <c r="J133" s="72">
        <f>BK133</f>
        <v>4712660.0600000015</v>
      </c>
      <c r="L133" s="21"/>
      <c r="M133" s="38"/>
      <c r="N133" s="32"/>
      <c r="O133" s="32"/>
      <c r="P133" s="73">
        <f>P134+P180+P216+P227+P248+P261+P274+P281+P284+P295+P316+P321+P326</f>
        <v>0</v>
      </c>
      <c r="Q133" s="32"/>
      <c r="R133" s="73">
        <f>R134+R180+R216+R227+R248+R261+R274+R281+R284+R295+R316+R321+R326</f>
        <v>0</v>
      </c>
      <c r="S133" s="32"/>
      <c r="T133" s="74">
        <f>T134+T180+T216+T227+T248+T261+T274+T281+T284+T295+T316+T321+T326</f>
        <v>0</v>
      </c>
      <c r="AT133" s="10" t="s">
        <v>74</v>
      </c>
      <c r="AU133" s="10" t="s">
        <v>145</v>
      </c>
      <c r="BK133" s="75">
        <f>BK134+BK180+BK216+BK227+BK248+BK261+BK274+BK281+BK284+BK295+BK316+BK321+BK326</f>
        <v>4712660.0600000015</v>
      </c>
    </row>
    <row r="134" spans="2:65" s="6" customFormat="1" ht="25.9" customHeight="1" x14ac:dyDescent="0.2">
      <c r="B134" s="76"/>
      <c r="D134" s="77" t="s">
        <v>74</v>
      </c>
      <c r="E134" s="78" t="s">
        <v>83</v>
      </c>
      <c r="F134" s="78" t="s">
        <v>173</v>
      </c>
      <c r="I134" s="79"/>
      <c r="J134" s="80">
        <f>BK134</f>
        <v>257052.31</v>
      </c>
      <c r="L134" s="76"/>
      <c r="M134" s="81"/>
      <c r="P134" s="82">
        <f>SUM(P135:P179)</f>
        <v>0</v>
      </c>
      <c r="R134" s="82">
        <f>SUM(R135:R179)</f>
        <v>0</v>
      </c>
      <c r="T134" s="83">
        <f>SUM(T135:T179)</f>
        <v>0</v>
      </c>
      <c r="AR134" s="77" t="s">
        <v>83</v>
      </c>
      <c r="AT134" s="84" t="s">
        <v>74</v>
      </c>
      <c r="AU134" s="84" t="s">
        <v>75</v>
      </c>
      <c r="AY134" s="77" t="s">
        <v>172</v>
      </c>
      <c r="BK134" s="85">
        <f>SUM(BK135:BK179)</f>
        <v>257052.31</v>
      </c>
    </row>
    <row r="135" spans="2:65" s="1" customFormat="1" ht="21.75" customHeight="1" x14ac:dyDescent="0.2">
      <c r="B135" s="21"/>
      <c r="C135" s="152" t="s">
        <v>83</v>
      </c>
      <c r="D135" s="152" t="s">
        <v>174</v>
      </c>
      <c r="E135" s="153" t="s">
        <v>726</v>
      </c>
      <c r="F135" s="154" t="s">
        <v>727</v>
      </c>
      <c r="G135" s="155" t="s">
        <v>728</v>
      </c>
      <c r="H135" s="156">
        <v>504</v>
      </c>
      <c r="I135" s="94">
        <v>61.11</v>
      </c>
      <c r="J135" s="157">
        <f>ROUND(I135*H135,2)</f>
        <v>30799.439999999999</v>
      </c>
      <c r="K135" s="158"/>
      <c r="L135" s="21"/>
      <c r="M135" s="159" t="s">
        <v>1</v>
      </c>
      <c r="N135" s="98" t="s">
        <v>40</v>
      </c>
      <c r="P135" s="99">
        <f>O135*H135</f>
        <v>0</v>
      </c>
      <c r="Q135" s="99">
        <v>0</v>
      </c>
      <c r="R135" s="99">
        <f>Q135*H135</f>
        <v>0</v>
      </c>
      <c r="S135" s="99">
        <v>0</v>
      </c>
      <c r="T135" s="100">
        <f>S135*H135</f>
        <v>0</v>
      </c>
      <c r="AR135" s="101" t="s">
        <v>178</v>
      </c>
      <c r="AT135" s="101" t="s">
        <v>174</v>
      </c>
      <c r="AU135" s="101" t="s">
        <v>83</v>
      </c>
      <c r="AY135" s="10" t="s">
        <v>172</v>
      </c>
      <c r="BE135" s="102">
        <f>IF(N135="základní",J135,0)</f>
        <v>30799.439999999999</v>
      </c>
      <c r="BF135" s="102">
        <f>IF(N135="snížená",J135,0)</f>
        <v>0</v>
      </c>
      <c r="BG135" s="102">
        <f>IF(N135="zákl. přenesená",J135,0)</f>
        <v>0</v>
      </c>
      <c r="BH135" s="102">
        <f>IF(N135="sníž. přenesená",J135,0)</f>
        <v>0</v>
      </c>
      <c r="BI135" s="102">
        <f>IF(N135="nulová",J135,0)</f>
        <v>0</v>
      </c>
      <c r="BJ135" s="10" t="s">
        <v>83</v>
      </c>
      <c r="BK135" s="102">
        <f>ROUND(I135*H135,2)</f>
        <v>30799.439999999999</v>
      </c>
      <c r="BL135" s="10" t="s">
        <v>178</v>
      </c>
      <c r="BM135" s="101" t="s">
        <v>85</v>
      </c>
    </row>
    <row r="136" spans="2:65" s="1" customFormat="1" x14ac:dyDescent="0.2">
      <c r="B136" s="21"/>
      <c r="D136" s="103" t="s">
        <v>180</v>
      </c>
      <c r="F136" s="104" t="s">
        <v>727</v>
      </c>
      <c r="I136" s="105"/>
      <c r="L136" s="21"/>
      <c r="M136" s="106"/>
      <c r="T136" s="33"/>
      <c r="AT136" s="10" t="s">
        <v>180</v>
      </c>
      <c r="AU136" s="10" t="s">
        <v>83</v>
      </c>
    </row>
    <row r="137" spans="2:65" s="1" customFormat="1" ht="21.75" customHeight="1" x14ac:dyDescent="0.2">
      <c r="B137" s="21"/>
      <c r="C137" s="152" t="s">
        <v>85</v>
      </c>
      <c r="D137" s="152" t="s">
        <v>174</v>
      </c>
      <c r="E137" s="153" t="s">
        <v>729</v>
      </c>
      <c r="F137" s="154" t="s">
        <v>730</v>
      </c>
      <c r="G137" s="155" t="s">
        <v>189</v>
      </c>
      <c r="H137" s="156">
        <v>123.714</v>
      </c>
      <c r="I137" s="94">
        <v>429.71</v>
      </c>
      <c r="J137" s="157">
        <f>ROUND(I137*H137,2)</f>
        <v>53161.14</v>
      </c>
      <c r="K137" s="158"/>
      <c r="L137" s="21"/>
      <c r="M137" s="159" t="s">
        <v>1</v>
      </c>
      <c r="N137" s="98" t="s">
        <v>40</v>
      </c>
      <c r="P137" s="99">
        <f>O137*H137</f>
        <v>0</v>
      </c>
      <c r="Q137" s="99">
        <v>0</v>
      </c>
      <c r="R137" s="99">
        <f>Q137*H137</f>
        <v>0</v>
      </c>
      <c r="S137" s="99">
        <v>0</v>
      </c>
      <c r="T137" s="100">
        <f>S137*H137</f>
        <v>0</v>
      </c>
      <c r="AR137" s="101" t="s">
        <v>178</v>
      </c>
      <c r="AT137" s="101" t="s">
        <v>174</v>
      </c>
      <c r="AU137" s="101" t="s">
        <v>83</v>
      </c>
      <c r="AY137" s="10" t="s">
        <v>172</v>
      </c>
      <c r="BE137" s="102">
        <f>IF(N137="základní",J137,0)</f>
        <v>53161.14</v>
      </c>
      <c r="BF137" s="102">
        <f>IF(N137="snížená",J137,0)</f>
        <v>0</v>
      </c>
      <c r="BG137" s="102">
        <f>IF(N137="zákl. přenesená",J137,0)</f>
        <v>0</v>
      </c>
      <c r="BH137" s="102">
        <f>IF(N137="sníž. přenesená",J137,0)</f>
        <v>0</v>
      </c>
      <c r="BI137" s="102">
        <f>IF(N137="nulová",J137,0)</f>
        <v>0</v>
      </c>
      <c r="BJ137" s="10" t="s">
        <v>83</v>
      </c>
      <c r="BK137" s="102">
        <f>ROUND(I137*H137,2)</f>
        <v>53161.14</v>
      </c>
      <c r="BL137" s="10" t="s">
        <v>178</v>
      </c>
      <c r="BM137" s="101" t="s">
        <v>178</v>
      </c>
    </row>
    <row r="138" spans="2:65" s="1" customFormat="1" x14ac:dyDescent="0.2">
      <c r="B138" s="21"/>
      <c r="D138" s="103" t="s">
        <v>180</v>
      </c>
      <c r="F138" s="104" t="s">
        <v>730</v>
      </c>
      <c r="I138" s="105"/>
      <c r="L138" s="21"/>
      <c r="M138" s="106"/>
      <c r="T138" s="33"/>
      <c r="AT138" s="10" t="s">
        <v>180</v>
      </c>
      <c r="AU138" s="10" t="s">
        <v>83</v>
      </c>
    </row>
    <row r="139" spans="2:65" s="1" customFormat="1" ht="16.5" customHeight="1" x14ac:dyDescent="0.2">
      <c r="B139" s="21"/>
      <c r="C139" s="152" t="s">
        <v>196</v>
      </c>
      <c r="D139" s="152" t="s">
        <v>174</v>
      </c>
      <c r="E139" s="153" t="s">
        <v>731</v>
      </c>
      <c r="F139" s="154" t="s">
        <v>732</v>
      </c>
      <c r="G139" s="155" t="s">
        <v>189</v>
      </c>
      <c r="H139" s="156">
        <v>49.485999999999997</v>
      </c>
      <c r="I139" s="94">
        <v>61.11</v>
      </c>
      <c r="J139" s="157">
        <f>ROUND(I139*H139,2)</f>
        <v>3024.09</v>
      </c>
      <c r="K139" s="158"/>
      <c r="L139" s="21"/>
      <c r="M139" s="159" t="s">
        <v>1</v>
      </c>
      <c r="N139" s="98" t="s">
        <v>40</v>
      </c>
      <c r="P139" s="99">
        <f>O139*H139</f>
        <v>0</v>
      </c>
      <c r="Q139" s="99">
        <v>0</v>
      </c>
      <c r="R139" s="99">
        <f>Q139*H139</f>
        <v>0</v>
      </c>
      <c r="S139" s="99">
        <v>0</v>
      </c>
      <c r="T139" s="100">
        <f>S139*H139</f>
        <v>0</v>
      </c>
      <c r="AR139" s="101" t="s">
        <v>178</v>
      </c>
      <c r="AT139" s="101" t="s">
        <v>174</v>
      </c>
      <c r="AU139" s="101" t="s">
        <v>83</v>
      </c>
      <c r="AY139" s="10" t="s">
        <v>172</v>
      </c>
      <c r="BE139" s="102">
        <f>IF(N139="základní",J139,0)</f>
        <v>3024.09</v>
      </c>
      <c r="BF139" s="102">
        <f>IF(N139="snížená",J139,0)</f>
        <v>0</v>
      </c>
      <c r="BG139" s="102">
        <f>IF(N139="zákl. přenesená",J139,0)</f>
        <v>0</v>
      </c>
      <c r="BH139" s="102">
        <f>IF(N139="sníž. přenesená",J139,0)</f>
        <v>0</v>
      </c>
      <c r="BI139" s="102">
        <f>IF(N139="nulová",J139,0)</f>
        <v>0</v>
      </c>
      <c r="BJ139" s="10" t="s">
        <v>83</v>
      </c>
      <c r="BK139" s="102">
        <f>ROUND(I139*H139,2)</f>
        <v>3024.09</v>
      </c>
      <c r="BL139" s="10" t="s">
        <v>178</v>
      </c>
      <c r="BM139" s="101" t="s">
        <v>211</v>
      </c>
    </row>
    <row r="140" spans="2:65" s="1" customFormat="1" x14ac:dyDescent="0.2">
      <c r="B140" s="21"/>
      <c r="D140" s="103" t="s">
        <v>180</v>
      </c>
      <c r="F140" s="104" t="s">
        <v>732</v>
      </c>
      <c r="I140" s="105"/>
      <c r="L140" s="21"/>
      <c r="M140" s="106"/>
      <c r="T140" s="33"/>
      <c r="AT140" s="10" t="s">
        <v>180</v>
      </c>
      <c r="AU140" s="10" t="s">
        <v>83</v>
      </c>
    </row>
    <row r="141" spans="2:65" s="7" customFormat="1" x14ac:dyDescent="0.2">
      <c r="B141" s="107"/>
      <c r="D141" s="103" t="s">
        <v>182</v>
      </c>
      <c r="E141" s="108" t="s">
        <v>1</v>
      </c>
      <c r="F141" s="109" t="s">
        <v>733</v>
      </c>
      <c r="H141" s="110">
        <v>49.485999999999997</v>
      </c>
      <c r="I141" s="111"/>
      <c r="L141" s="107"/>
      <c r="M141" s="112"/>
      <c r="T141" s="113"/>
      <c r="AT141" s="108" t="s">
        <v>182</v>
      </c>
      <c r="AU141" s="108" t="s">
        <v>83</v>
      </c>
      <c r="AV141" s="7" t="s">
        <v>85</v>
      </c>
      <c r="AW141" s="7" t="s">
        <v>32</v>
      </c>
      <c r="AX141" s="7" t="s">
        <v>75</v>
      </c>
      <c r="AY141" s="108" t="s">
        <v>172</v>
      </c>
    </row>
    <row r="142" spans="2:65" s="8" customFormat="1" x14ac:dyDescent="0.2">
      <c r="B142" s="114"/>
      <c r="D142" s="103" t="s">
        <v>182</v>
      </c>
      <c r="E142" s="115" t="s">
        <v>1</v>
      </c>
      <c r="F142" s="116" t="s">
        <v>186</v>
      </c>
      <c r="H142" s="117">
        <v>49.485999999999997</v>
      </c>
      <c r="I142" s="118"/>
      <c r="L142" s="114"/>
      <c r="M142" s="119"/>
      <c r="T142" s="120"/>
      <c r="AT142" s="115" t="s">
        <v>182</v>
      </c>
      <c r="AU142" s="115" t="s">
        <v>83</v>
      </c>
      <c r="AV142" s="8" t="s">
        <v>178</v>
      </c>
      <c r="AW142" s="8" t="s">
        <v>32</v>
      </c>
      <c r="AX142" s="8" t="s">
        <v>83</v>
      </c>
      <c r="AY142" s="115" t="s">
        <v>172</v>
      </c>
    </row>
    <row r="143" spans="2:65" s="1" customFormat="1" ht="21.75" customHeight="1" x14ac:dyDescent="0.2">
      <c r="B143" s="21"/>
      <c r="C143" s="152" t="s">
        <v>178</v>
      </c>
      <c r="D143" s="152" t="s">
        <v>174</v>
      </c>
      <c r="E143" s="153" t="s">
        <v>734</v>
      </c>
      <c r="F143" s="154" t="s">
        <v>735</v>
      </c>
      <c r="G143" s="155" t="s">
        <v>189</v>
      </c>
      <c r="H143" s="156">
        <v>114.6</v>
      </c>
      <c r="I143" s="94">
        <v>58.199999999999996</v>
      </c>
      <c r="J143" s="157">
        <f>ROUND(I143*H143,2)</f>
        <v>6669.72</v>
      </c>
      <c r="K143" s="158"/>
      <c r="L143" s="21"/>
      <c r="M143" s="159" t="s">
        <v>1</v>
      </c>
      <c r="N143" s="98" t="s">
        <v>40</v>
      </c>
      <c r="P143" s="99">
        <f>O143*H143</f>
        <v>0</v>
      </c>
      <c r="Q143" s="99">
        <v>0</v>
      </c>
      <c r="R143" s="99">
        <f>Q143*H143</f>
        <v>0</v>
      </c>
      <c r="S143" s="99">
        <v>0</v>
      </c>
      <c r="T143" s="100">
        <f>S143*H143</f>
        <v>0</v>
      </c>
      <c r="AR143" s="101" t="s">
        <v>178</v>
      </c>
      <c r="AT143" s="101" t="s">
        <v>174</v>
      </c>
      <c r="AU143" s="101" t="s">
        <v>83</v>
      </c>
      <c r="AY143" s="10" t="s">
        <v>172</v>
      </c>
      <c r="BE143" s="102">
        <f>IF(N143="základní",J143,0)</f>
        <v>6669.72</v>
      </c>
      <c r="BF143" s="102">
        <f>IF(N143="snížená",J143,0)</f>
        <v>0</v>
      </c>
      <c r="BG143" s="102">
        <f>IF(N143="zákl. přenesená",J143,0)</f>
        <v>0</v>
      </c>
      <c r="BH143" s="102">
        <f>IF(N143="sníž. přenesená",J143,0)</f>
        <v>0</v>
      </c>
      <c r="BI143" s="102">
        <f>IF(N143="nulová",J143,0)</f>
        <v>0</v>
      </c>
      <c r="BJ143" s="10" t="s">
        <v>83</v>
      </c>
      <c r="BK143" s="102">
        <f>ROUND(I143*H143,2)</f>
        <v>6669.72</v>
      </c>
      <c r="BL143" s="10" t="s">
        <v>178</v>
      </c>
      <c r="BM143" s="101" t="s">
        <v>228</v>
      </c>
    </row>
    <row r="144" spans="2:65" s="1" customFormat="1" x14ac:dyDescent="0.2">
      <c r="B144" s="21"/>
      <c r="D144" s="103" t="s">
        <v>180</v>
      </c>
      <c r="F144" s="104" t="s">
        <v>735</v>
      </c>
      <c r="I144" s="105"/>
      <c r="L144" s="21"/>
      <c r="M144" s="106"/>
      <c r="T144" s="33"/>
      <c r="AT144" s="10" t="s">
        <v>180</v>
      </c>
      <c r="AU144" s="10" t="s">
        <v>83</v>
      </c>
    </row>
    <row r="145" spans="2:65" s="160" customFormat="1" x14ac:dyDescent="0.2">
      <c r="B145" s="161"/>
      <c r="D145" s="103" t="s">
        <v>182</v>
      </c>
      <c r="E145" s="162" t="s">
        <v>1</v>
      </c>
      <c r="F145" s="163" t="s">
        <v>736</v>
      </c>
      <c r="H145" s="162" t="s">
        <v>1</v>
      </c>
      <c r="I145" s="121"/>
      <c r="L145" s="161"/>
      <c r="M145" s="164"/>
      <c r="T145" s="165"/>
      <c r="AT145" s="162" t="s">
        <v>182</v>
      </c>
      <c r="AU145" s="162" t="s">
        <v>83</v>
      </c>
      <c r="AV145" s="160" t="s">
        <v>83</v>
      </c>
      <c r="AW145" s="160" t="s">
        <v>32</v>
      </c>
      <c r="AX145" s="160" t="s">
        <v>75</v>
      </c>
      <c r="AY145" s="162" t="s">
        <v>172</v>
      </c>
    </row>
    <row r="146" spans="2:65" s="160" customFormat="1" x14ac:dyDescent="0.2">
      <c r="B146" s="161"/>
      <c r="D146" s="103" t="s">
        <v>182</v>
      </c>
      <c r="E146" s="162" t="s">
        <v>1</v>
      </c>
      <c r="F146" s="163" t="s">
        <v>737</v>
      </c>
      <c r="H146" s="162" t="s">
        <v>1</v>
      </c>
      <c r="I146" s="121"/>
      <c r="L146" s="161"/>
      <c r="M146" s="164"/>
      <c r="T146" s="165"/>
      <c r="AT146" s="162" t="s">
        <v>182</v>
      </c>
      <c r="AU146" s="162" t="s">
        <v>83</v>
      </c>
      <c r="AV146" s="160" t="s">
        <v>83</v>
      </c>
      <c r="AW146" s="160" t="s">
        <v>32</v>
      </c>
      <c r="AX146" s="160" t="s">
        <v>75</v>
      </c>
      <c r="AY146" s="162" t="s">
        <v>172</v>
      </c>
    </row>
    <row r="147" spans="2:65" s="160" customFormat="1" x14ac:dyDescent="0.2">
      <c r="B147" s="161"/>
      <c r="D147" s="103" t="s">
        <v>182</v>
      </c>
      <c r="E147" s="162" t="s">
        <v>1</v>
      </c>
      <c r="F147" s="163" t="s">
        <v>738</v>
      </c>
      <c r="H147" s="162" t="s">
        <v>1</v>
      </c>
      <c r="I147" s="121"/>
      <c r="L147" s="161"/>
      <c r="M147" s="164"/>
      <c r="T147" s="165"/>
      <c r="AT147" s="162" t="s">
        <v>182</v>
      </c>
      <c r="AU147" s="162" t="s">
        <v>83</v>
      </c>
      <c r="AV147" s="160" t="s">
        <v>83</v>
      </c>
      <c r="AW147" s="160" t="s">
        <v>32</v>
      </c>
      <c r="AX147" s="160" t="s">
        <v>75</v>
      </c>
      <c r="AY147" s="162" t="s">
        <v>172</v>
      </c>
    </row>
    <row r="148" spans="2:65" s="160" customFormat="1" x14ac:dyDescent="0.2">
      <c r="B148" s="161"/>
      <c r="D148" s="103" t="s">
        <v>182</v>
      </c>
      <c r="E148" s="162" t="s">
        <v>1</v>
      </c>
      <c r="F148" s="163" t="s">
        <v>739</v>
      </c>
      <c r="H148" s="162" t="s">
        <v>1</v>
      </c>
      <c r="I148" s="121"/>
      <c r="L148" s="161"/>
      <c r="M148" s="164"/>
      <c r="T148" s="165"/>
      <c r="AT148" s="162" t="s">
        <v>182</v>
      </c>
      <c r="AU148" s="162" t="s">
        <v>83</v>
      </c>
      <c r="AV148" s="160" t="s">
        <v>83</v>
      </c>
      <c r="AW148" s="160" t="s">
        <v>32</v>
      </c>
      <c r="AX148" s="160" t="s">
        <v>75</v>
      </c>
      <c r="AY148" s="162" t="s">
        <v>172</v>
      </c>
    </row>
    <row r="149" spans="2:65" s="160" customFormat="1" x14ac:dyDescent="0.2">
      <c r="B149" s="161"/>
      <c r="D149" s="103" t="s">
        <v>182</v>
      </c>
      <c r="E149" s="162" t="s">
        <v>1</v>
      </c>
      <c r="F149" s="163" t="s">
        <v>740</v>
      </c>
      <c r="H149" s="162" t="s">
        <v>1</v>
      </c>
      <c r="I149" s="121"/>
      <c r="L149" s="161"/>
      <c r="M149" s="164"/>
      <c r="T149" s="165"/>
      <c r="AT149" s="162" t="s">
        <v>182</v>
      </c>
      <c r="AU149" s="162" t="s">
        <v>83</v>
      </c>
      <c r="AV149" s="160" t="s">
        <v>83</v>
      </c>
      <c r="AW149" s="160" t="s">
        <v>32</v>
      </c>
      <c r="AX149" s="160" t="s">
        <v>75</v>
      </c>
      <c r="AY149" s="162" t="s">
        <v>172</v>
      </c>
    </row>
    <row r="150" spans="2:65" s="7" customFormat="1" x14ac:dyDescent="0.2">
      <c r="B150" s="107"/>
      <c r="D150" s="103" t="s">
        <v>182</v>
      </c>
      <c r="E150" s="108" t="s">
        <v>1</v>
      </c>
      <c r="F150" s="109" t="s">
        <v>741</v>
      </c>
      <c r="H150" s="110">
        <v>114.6</v>
      </c>
      <c r="I150" s="111"/>
      <c r="L150" s="107"/>
      <c r="M150" s="112"/>
      <c r="T150" s="113"/>
      <c r="AT150" s="108" t="s">
        <v>182</v>
      </c>
      <c r="AU150" s="108" t="s">
        <v>83</v>
      </c>
      <c r="AV150" s="7" t="s">
        <v>85</v>
      </c>
      <c r="AW150" s="7" t="s">
        <v>32</v>
      </c>
      <c r="AX150" s="7" t="s">
        <v>75</v>
      </c>
      <c r="AY150" s="108" t="s">
        <v>172</v>
      </c>
    </row>
    <row r="151" spans="2:65" s="8" customFormat="1" x14ac:dyDescent="0.2">
      <c r="B151" s="114"/>
      <c r="D151" s="103" t="s">
        <v>182</v>
      </c>
      <c r="E151" s="115" t="s">
        <v>1</v>
      </c>
      <c r="F151" s="116" t="s">
        <v>186</v>
      </c>
      <c r="H151" s="117">
        <v>114.6</v>
      </c>
      <c r="I151" s="118"/>
      <c r="L151" s="114"/>
      <c r="M151" s="119"/>
      <c r="T151" s="120"/>
      <c r="AT151" s="115" t="s">
        <v>182</v>
      </c>
      <c r="AU151" s="115" t="s">
        <v>83</v>
      </c>
      <c r="AV151" s="8" t="s">
        <v>178</v>
      </c>
      <c r="AW151" s="8" t="s">
        <v>32</v>
      </c>
      <c r="AX151" s="8" t="s">
        <v>83</v>
      </c>
      <c r="AY151" s="115" t="s">
        <v>172</v>
      </c>
    </row>
    <row r="152" spans="2:65" s="1" customFormat="1" ht="21.75" customHeight="1" x14ac:dyDescent="0.2">
      <c r="B152" s="21"/>
      <c r="C152" s="152" t="s">
        <v>205</v>
      </c>
      <c r="D152" s="152" t="s">
        <v>174</v>
      </c>
      <c r="E152" s="153" t="s">
        <v>742</v>
      </c>
      <c r="F152" s="154" t="s">
        <v>743</v>
      </c>
      <c r="G152" s="155" t="s">
        <v>189</v>
      </c>
      <c r="H152" s="156">
        <v>66.414000000000001</v>
      </c>
      <c r="I152" s="94">
        <v>210.48999999999998</v>
      </c>
      <c r="J152" s="157">
        <f>ROUND(I152*H152,2)</f>
        <v>13979.48</v>
      </c>
      <c r="K152" s="158"/>
      <c r="L152" s="21"/>
      <c r="M152" s="159" t="s">
        <v>1</v>
      </c>
      <c r="N152" s="98" t="s">
        <v>40</v>
      </c>
      <c r="P152" s="99">
        <f>O152*H152</f>
        <v>0</v>
      </c>
      <c r="Q152" s="99">
        <v>0</v>
      </c>
      <c r="R152" s="99">
        <f>Q152*H152</f>
        <v>0</v>
      </c>
      <c r="S152" s="99">
        <v>0</v>
      </c>
      <c r="T152" s="100">
        <f>S152*H152</f>
        <v>0</v>
      </c>
      <c r="AR152" s="101" t="s">
        <v>178</v>
      </c>
      <c r="AT152" s="101" t="s">
        <v>174</v>
      </c>
      <c r="AU152" s="101" t="s">
        <v>83</v>
      </c>
      <c r="AY152" s="10" t="s">
        <v>172</v>
      </c>
      <c r="BE152" s="102">
        <f>IF(N152="základní",J152,0)</f>
        <v>13979.48</v>
      </c>
      <c r="BF152" s="102">
        <f>IF(N152="snížená",J152,0)</f>
        <v>0</v>
      </c>
      <c r="BG152" s="102">
        <f>IF(N152="zákl. přenesená",J152,0)</f>
        <v>0</v>
      </c>
      <c r="BH152" s="102">
        <f>IF(N152="sníž. přenesená",J152,0)</f>
        <v>0</v>
      </c>
      <c r="BI152" s="102">
        <f>IF(N152="nulová",J152,0)</f>
        <v>0</v>
      </c>
      <c r="BJ152" s="10" t="s">
        <v>83</v>
      </c>
      <c r="BK152" s="102">
        <f>ROUND(I152*H152,2)</f>
        <v>13979.48</v>
      </c>
      <c r="BL152" s="10" t="s">
        <v>178</v>
      </c>
      <c r="BM152" s="101" t="s">
        <v>241</v>
      </c>
    </row>
    <row r="153" spans="2:65" s="1" customFormat="1" x14ac:dyDescent="0.2">
      <c r="B153" s="21"/>
      <c r="D153" s="103" t="s">
        <v>180</v>
      </c>
      <c r="F153" s="104" t="s">
        <v>743</v>
      </c>
      <c r="I153" s="105"/>
      <c r="L153" s="21"/>
      <c r="M153" s="106"/>
      <c r="T153" s="33"/>
      <c r="AT153" s="10" t="s">
        <v>180</v>
      </c>
      <c r="AU153" s="10" t="s">
        <v>83</v>
      </c>
    </row>
    <row r="154" spans="2:65" s="1" customFormat="1" ht="21.75" customHeight="1" x14ac:dyDescent="0.2">
      <c r="B154" s="21"/>
      <c r="C154" s="152" t="s">
        <v>211</v>
      </c>
      <c r="D154" s="152" t="s">
        <v>174</v>
      </c>
      <c r="E154" s="153" t="s">
        <v>744</v>
      </c>
      <c r="F154" s="154" t="s">
        <v>745</v>
      </c>
      <c r="G154" s="155" t="s">
        <v>189</v>
      </c>
      <c r="H154" s="156">
        <v>332.07</v>
      </c>
      <c r="I154" s="94">
        <v>4.8499999999999996</v>
      </c>
      <c r="J154" s="157">
        <f>ROUND(I154*H154,2)</f>
        <v>1610.54</v>
      </c>
      <c r="K154" s="158"/>
      <c r="L154" s="21"/>
      <c r="M154" s="159" t="s">
        <v>1</v>
      </c>
      <c r="N154" s="98" t="s">
        <v>40</v>
      </c>
      <c r="P154" s="99">
        <f>O154*H154</f>
        <v>0</v>
      </c>
      <c r="Q154" s="99">
        <v>0</v>
      </c>
      <c r="R154" s="99">
        <f>Q154*H154</f>
        <v>0</v>
      </c>
      <c r="S154" s="99">
        <v>0</v>
      </c>
      <c r="T154" s="100">
        <f>S154*H154</f>
        <v>0</v>
      </c>
      <c r="AR154" s="101" t="s">
        <v>178</v>
      </c>
      <c r="AT154" s="101" t="s">
        <v>174</v>
      </c>
      <c r="AU154" s="101" t="s">
        <v>83</v>
      </c>
      <c r="AY154" s="10" t="s">
        <v>172</v>
      </c>
      <c r="BE154" s="102">
        <f>IF(N154="základní",J154,0)</f>
        <v>1610.54</v>
      </c>
      <c r="BF154" s="102">
        <f>IF(N154="snížená",J154,0)</f>
        <v>0</v>
      </c>
      <c r="BG154" s="102">
        <f>IF(N154="zákl. přenesená",J154,0)</f>
        <v>0</v>
      </c>
      <c r="BH154" s="102">
        <f>IF(N154="sníž. přenesená",J154,0)</f>
        <v>0</v>
      </c>
      <c r="BI154" s="102">
        <f>IF(N154="nulová",J154,0)</f>
        <v>0</v>
      </c>
      <c r="BJ154" s="10" t="s">
        <v>83</v>
      </c>
      <c r="BK154" s="102">
        <f>ROUND(I154*H154,2)</f>
        <v>1610.54</v>
      </c>
      <c r="BL154" s="10" t="s">
        <v>178</v>
      </c>
      <c r="BM154" s="101" t="s">
        <v>254</v>
      </c>
    </row>
    <row r="155" spans="2:65" s="1" customFormat="1" x14ac:dyDescent="0.2">
      <c r="B155" s="21"/>
      <c r="D155" s="103" t="s">
        <v>180</v>
      </c>
      <c r="F155" s="104" t="s">
        <v>745</v>
      </c>
      <c r="I155" s="105"/>
      <c r="L155" s="21"/>
      <c r="M155" s="106"/>
      <c r="T155" s="33"/>
      <c r="AT155" s="10" t="s">
        <v>180</v>
      </c>
      <c r="AU155" s="10" t="s">
        <v>83</v>
      </c>
    </row>
    <row r="156" spans="2:65" s="7" customFormat="1" x14ac:dyDescent="0.2">
      <c r="B156" s="107"/>
      <c r="D156" s="103" t="s">
        <v>182</v>
      </c>
      <c r="E156" s="108" t="s">
        <v>1</v>
      </c>
      <c r="F156" s="109" t="s">
        <v>746</v>
      </c>
      <c r="H156" s="110">
        <v>332.07</v>
      </c>
      <c r="I156" s="111"/>
      <c r="L156" s="107"/>
      <c r="M156" s="112"/>
      <c r="T156" s="113"/>
      <c r="AT156" s="108" t="s">
        <v>182</v>
      </c>
      <c r="AU156" s="108" t="s">
        <v>83</v>
      </c>
      <c r="AV156" s="7" t="s">
        <v>85</v>
      </c>
      <c r="AW156" s="7" t="s">
        <v>32</v>
      </c>
      <c r="AX156" s="7" t="s">
        <v>75</v>
      </c>
      <c r="AY156" s="108" t="s">
        <v>172</v>
      </c>
    </row>
    <row r="157" spans="2:65" s="8" customFormat="1" x14ac:dyDescent="0.2">
      <c r="B157" s="114"/>
      <c r="D157" s="103" t="s">
        <v>182</v>
      </c>
      <c r="E157" s="115" t="s">
        <v>1</v>
      </c>
      <c r="F157" s="116" t="s">
        <v>186</v>
      </c>
      <c r="H157" s="117">
        <v>332.07</v>
      </c>
      <c r="I157" s="118"/>
      <c r="L157" s="114"/>
      <c r="M157" s="119"/>
      <c r="T157" s="120"/>
      <c r="AT157" s="115" t="s">
        <v>182</v>
      </c>
      <c r="AU157" s="115" t="s">
        <v>83</v>
      </c>
      <c r="AV157" s="8" t="s">
        <v>178</v>
      </c>
      <c r="AW157" s="8" t="s">
        <v>32</v>
      </c>
      <c r="AX157" s="8" t="s">
        <v>83</v>
      </c>
      <c r="AY157" s="115" t="s">
        <v>172</v>
      </c>
    </row>
    <row r="158" spans="2:65" s="1" customFormat="1" ht="21.75" customHeight="1" x14ac:dyDescent="0.2">
      <c r="B158" s="21"/>
      <c r="C158" s="152" t="s">
        <v>220</v>
      </c>
      <c r="D158" s="152" t="s">
        <v>174</v>
      </c>
      <c r="E158" s="153" t="s">
        <v>747</v>
      </c>
      <c r="F158" s="154" t="s">
        <v>748</v>
      </c>
      <c r="G158" s="155" t="s">
        <v>189</v>
      </c>
      <c r="H158" s="156">
        <v>57.3</v>
      </c>
      <c r="I158" s="94">
        <v>61.11</v>
      </c>
      <c r="J158" s="157">
        <f>ROUND(I158*H158,2)</f>
        <v>3501.6</v>
      </c>
      <c r="K158" s="158"/>
      <c r="L158" s="21"/>
      <c r="M158" s="159" t="s">
        <v>1</v>
      </c>
      <c r="N158" s="98" t="s">
        <v>40</v>
      </c>
      <c r="P158" s="99">
        <f>O158*H158</f>
        <v>0</v>
      </c>
      <c r="Q158" s="99">
        <v>0</v>
      </c>
      <c r="R158" s="99">
        <f>Q158*H158</f>
        <v>0</v>
      </c>
      <c r="S158" s="99">
        <v>0</v>
      </c>
      <c r="T158" s="100">
        <f>S158*H158</f>
        <v>0</v>
      </c>
      <c r="AR158" s="101" t="s">
        <v>178</v>
      </c>
      <c r="AT158" s="101" t="s">
        <v>174</v>
      </c>
      <c r="AU158" s="101" t="s">
        <v>83</v>
      </c>
      <c r="AY158" s="10" t="s">
        <v>172</v>
      </c>
      <c r="BE158" s="102">
        <f>IF(N158="základní",J158,0)</f>
        <v>3501.6</v>
      </c>
      <c r="BF158" s="102">
        <f>IF(N158="snížená",J158,0)</f>
        <v>0</v>
      </c>
      <c r="BG158" s="102">
        <f>IF(N158="zákl. přenesená",J158,0)</f>
        <v>0</v>
      </c>
      <c r="BH158" s="102">
        <f>IF(N158="sníž. přenesená",J158,0)</f>
        <v>0</v>
      </c>
      <c r="BI158" s="102">
        <f>IF(N158="nulová",J158,0)</f>
        <v>0</v>
      </c>
      <c r="BJ158" s="10" t="s">
        <v>83</v>
      </c>
      <c r="BK158" s="102">
        <f>ROUND(I158*H158,2)</f>
        <v>3501.6</v>
      </c>
      <c r="BL158" s="10" t="s">
        <v>178</v>
      </c>
      <c r="BM158" s="101" t="s">
        <v>266</v>
      </c>
    </row>
    <row r="159" spans="2:65" s="1" customFormat="1" x14ac:dyDescent="0.2">
      <c r="B159" s="21"/>
      <c r="D159" s="103" t="s">
        <v>180</v>
      </c>
      <c r="F159" s="104" t="s">
        <v>748</v>
      </c>
      <c r="I159" s="105"/>
      <c r="L159" s="21"/>
      <c r="M159" s="106"/>
      <c r="T159" s="33"/>
      <c r="AT159" s="10" t="s">
        <v>180</v>
      </c>
      <c r="AU159" s="10" t="s">
        <v>83</v>
      </c>
    </row>
    <row r="160" spans="2:65" s="1" customFormat="1" ht="16.5" customHeight="1" x14ac:dyDescent="0.2">
      <c r="B160" s="21"/>
      <c r="C160" s="152" t="s">
        <v>228</v>
      </c>
      <c r="D160" s="152" t="s">
        <v>174</v>
      </c>
      <c r="E160" s="153" t="s">
        <v>749</v>
      </c>
      <c r="F160" s="154" t="s">
        <v>750</v>
      </c>
      <c r="G160" s="155" t="s">
        <v>189</v>
      </c>
      <c r="H160" s="156">
        <v>25.6</v>
      </c>
      <c r="I160" s="94">
        <v>613.04</v>
      </c>
      <c r="J160" s="157">
        <f>ROUND(I160*H160,2)</f>
        <v>15693.82</v>
      </c>
      <c r="K160" s="158"/>
      <c r="L160" s="21"/>
      <c r="M160" s="159" t="s">
        <v>1</v>
      </c>
      <c r="N160" s="98" t="s">
        <v>40</v>
      </c>
      <c r="P160" s="99">
        <f>O160*H160</f>
        <v>0</v>
      </c>
      <c r="Q160" s="99">
        <v>0</v>
      </c>
      <c r="R160" s="99">
        <f>Q160*H160</f>
        <v>0</v>
      </c>
      <c r="S160" s="99">
        <v>0</v>
      </c>
      <c r="T160" s="100">
        <f>S160*H160</f>
        <v>0</v>
      </c>
      <c r="AR160" s="101" t="s">
        <v>178</v>
      </c>
      <c r="AT160" s="101" t="s">
        <v>174</v>
      </c>
      <c r="AU160" s="101" t="s">
        <v>83</v>
      </c>
      <c r="AY160" s="10" t="s">
        <v>172</v>
      </c>
      <c r="BE160" s="102">
        <f>IF(N160="základní",J160,0)</f>
        <v>15693.82</v>
      </c>
      <c r="BF160" s="102">
        <f>IF(N160="snížená",J160,0)</f>
        <v>0</v>
      </c>
      <c r="BG160" s="102">
        <f>IF(N160="zákl. přenesená",J160,0)</f>
        <v>0</v>
      </c>
      <c r="BH160" s="102">
        <f>IF(N160="sníž. přenesená",J160,0)</f>
        <v>0</v>
      </c>
      <c r="BI160" s="102">
        <f>IF(N160="nulová",J160,0)</f>
        <v>0</v>
      </c>
      <c r="BJ160" s="10" t="s">
        <v>83</v>
      </c>
      <c r="BK160" s="102">
        <f>ROUND(I160*H160,2)</f>
        <v>15693.82</v>
      </c>
      <c r="BL160" s="10" t="s">
        <v>178</v>
      </c>
      <c r="BM160" s="101" t="s">
        <v>281</v>
      </c>
    </row>
    <row r="161" spans="2:65" s="1" customFormat="1" x14ac:dyDescent="0.2">
      <c r="B161" s="21"/>
      <c r="D161" s="103" t="s">
        <v>180</v>
      </c>
      <c r="F161" s="104" t="s">
        <v>750</v>
      </c>
      <c r="I161" s="105"/>
      <c r="L161" s="21"/>
      <c r="M161" s="106"/>
      <c r="T161" s="33"/>
      <c r="AT161" s="10" t="s">
        <v>180</v>
      </c>
      <c r="AU161" s="10" t="s">
        <v>83</v>
      </c>
    </row>
    <row r="162" spans="2:65" s="1" customFormat="1" ht="16.5" customHeight="1" x14ac:dyDescent="0.2">
      <c r="B162" s="21"/>
      <c r="C162" s="152" t="s">
        <v>235</v>
      </c>
      <c r="D162" s="152" t="s">
        <v>174</v>
      </c>
      <c r="E162" s="153" t="s">
        <v>751</v>
      </c>
      <c r="F162" s="154" t="s">
        <v>752</v>
      </c>
      <c r="G162" s="155" t="s">
        <v>189</v>
      </c>
      <c r="H162" s="156">
        <v>109.568</v>
      </c>
      <c r="I162" s="94">
        <v>429.71</v>
      </c>
      <c r="J162" s="157">
        <f>ROUND(I162*H162,2)</f>
        <v>47082.47</v>
      </c>
      <c r="K162" s="158"/>
      <c r="L162" s="21"/>
      <c r="M162" s="159" t="s">
        <v>1</v>
      </c>
      <c r="N162" s="98" t="s">
        <v>40</v>
      </c>
      <c r="P162" s="99">
        <f>O162*H162</f>
        <v>0</v>
      </c>
      <c r="Q162" s="99">
        <v>0</v>
      </c>
      <c r="R162" s="99">
        <f>Q162*H162</f>
        <v>0</v>
      </c>
      <c r="S162" s="99">
        <v>0</v>
      </c>
      <c r="T162" s="100">
        <f>S162*H162</f>
        <v>0</v>
      </c>
      <c r="AR162" s="101" t="s">
        <v>178</v>
      </c>
      <c r="AT162" s="101" t="s">
        <v>174</v>
      </c>
      <c r="AU162" s="101" t="s">
        <v>83</v>
      </c>
      <c r="AY162" s="10" t="s">
        <v>172</v>
      </c>
      <c r="BE162" s="102">
        <f>IF(N162="základní",J162,0)</f>
        <v>47082.47</v>
      </c>
      <c r="BF162" s="102">
        <f>IF(N162="snížená",J162,0)</f>
        <v>0</v>
      </c>
      <c r="BG162" s="102">
        <f>IF(N162="zákl. přenesená",J162,0)</f>
        <v>0</v>
      </c>
      <c r="BH162" s="102">
        <f>IF(N162="sníž. přenesená",J162,0)</f>
        <v>0</v>
      </c>
      <c r="BI162" s="102">
        <f>IF(N162="nulová",J162,0)</f>
        <v>0</v>
      </c>
      <c r="BJ162" s="10" t="s">
        <v>83</v>
      </c>
      <c r="BK162" s="102">
        <f>ROUND(I162*H162,2)</f>
        <v>47082.47</v>
      </c>
      <c r="BL162" s="10" t="s">
        <v>178</v>
      </c>
      <c r="BM162" s="101" t="s">
        <v>292</v>
      </c>
    </row>
    <row r="163" spans="2:65" s="1" customFormat="1" x14ac:dyDescent="0.2">
      <c r="B163" s="21"/>
      <c r="D163" s="103" t="s">
        <v>180</v>
      </c>
      <c r="F163" s="104" t="s">
        <v>752</v>
      </c>
      <c r="I163" s="105"/>
      <c r="L163" s="21"/>
      <c r="M163" s="106"/>
      <c r="T163" s="33"/>
      <c r="AT163" s="10" t="s">
        <v>180</v>
      </c>
      <c r="AU163" s="10" t="s">
        <v>83</v>
      </c>
    </row>
    <row r="164" spans="2:65" s="1" customFormat="1" ht="24.2" customHeight="1" x14ac:dyDescent="0.2">
      <c r="B164" s="21"/>
      <c r="C164" s="152" t="s">
        <v>241</v>
      </c>
      <c r="D164" s="152" t="s">
        <v>174</v>
      </c>
      <c r="E164" s="153" t="s">
        <v>753</v>
      </c>
      <c r="F164" s="154" t="s">
        <v>754</v>
      </c>
      <c r="G164" s="155" t="s">
        <v>189</v>
      </c>
      <c r="H164" s="156">
        <v>1.54</v>
      </c>
      <c r="I164" s="94">
        <v>1103.8599999999999</v>
      </c>
      <c r="J164" s="157">
        <f>ROUND(I164*H164,2)</f>
        <v>1699.94</v>
      </c>
      <c r="K164" s="158"/>
      <c r="L164" s="21"/>
      <c r="M164" s="159" t="s">
        <v>1</v>
      </c>
      <c r="N164" s="98" t="s">
        <v>40</v>
      </c>
      <c r="P164" s="99">
        <f>O164*H164</f>
        <v>0</v>
      </c>
      <c r="Q164" s="99">
        <v>0</v>
      </c>
      <c r="R164" s="99">
        <f>Q164*H164</f>
        <v>0</v>
      </c>
      <c r="S164" s="99">
        <v>0</v>
      </c>
      <c r="T164" s="100">
        <f>S164*H164</f>
        <v>0</v>
      </c>
      <c r="AR164" s="101" t="s">
        <v>178</v>
      </c>
      <c r="AT164" s="101" t="s">
        <v>174</v>
      </c>
      <c r="AU164" s="101" t="s">
        <v>83</v>
      </c>
      <c r="AY164" s="10" t="s">
        <v>172</v>
      </c>
      <c r="BE164" s="102">
        <f>IF(N164="základní",J164,0)</f>
        <v>1699.94</v>
      </c>
      <c r="BF164" s="102">
        <f>IF(N164="snížená",J164,0)</f>
        <v>0</v>
      </c>
      <c r="BG164" s="102">
        <f>IF(N164="zákl. přenesená",J164,0)</f>
        <v>0</v>
      </c>
      <c r="BH164" s="102">
        <f>IF(N164="sníž. přenesená",J164,0)</f>
        <v>0</v>
      </c>
      <c r="BI164" s="102">
        <f>IF(N164="nulová",J164,0)</f>
        <v>0</v>
      </c>
      <c r="BJ164" s="10" t="s">
        <v>83</v>
      </c>
      <c r="BK164" s="102">
        <f>ROUND(I164*H164,2)</f>
        <v>1699.94</v>
      </c>
      <c r="BL164" s="10" t="s">
        <v>178</v>
      </c>
      <c r="BM164" s="101" t="s">
        <v>306</v>
      </c>
    </row>
    <row r="165" spans="2:65" s="1" customFormat="1" ht="19.5" x14ac:dyDescent="0.2">
      <c r="B165" s="21"/>
      <c r="D165" s="103" t="s">
        <v>180</v>
      </c>
      <c r="F165" s="104" t="s">
        <v>754</v>
      </c>
      <c r="I165" s="105"/>
      <c r="L165" s="21"/>
      <c r="M165" s="106"/>
      <c r="T165" s="33"/>
      <c r="AT165" s="10" t="s">
        <v>180</v>
      </c>
      <c r="AU165" s="10" t="s">
        <v>83</v>
      </c>
    </row>
    <row r="166" spans="2:65" s="1" customFormat="1" ht="24.2" customHeight="1" x14ac:dyDescent="0.2">
      <c r="B166" s="21"/>
      <c r="C166" s="152" t="s">
        <v>247</v>
      </c>
      <c r="D166" s="152" t="s">
        <v>174</v>
      </c>
      <c r="E166" s="153" t="s">
        <v>755</v>
      </c>
      <c r="F166" s="154" t="s">
        <v>756</v>
      </c>
      <c r="G166" s="155" t="s">
        <v>189</v>
      </c>
      <c r="H166" s="156">
        <v>66.414000000000001</v>
      </c>
      <c r="I166" s="94">
        <v>441.34999999999997</v>
      </c>
      <c r="J166" s="157">
        <f>ROUND(I166*H166,2)</f>
        <v>29311.82</v>
      </c>
      <c r="K166" s="158"/>
      <c r="L166" s="21"/>
      <c r="M166" s="159" t="s">
        <v>1</v>
      </c>
      <c r="N166" s="98" t="s">
        <v>40</v>
      </c>
      <c r="P166" s="99">
        <f>O166*H166</f>
        <v>0</v>
      </c>
      <c r="Q166" s="99">
        <v>0</v>
      </c>
      <c r="R166" s="99">
        <f>Q166*H166</f>
        <v>0</v>
      </c>
      <c r="S166" s="99">
        <v>0</v>
      </c>
      <c r="T166" s="100">
        <f>S166*H166</f>
        <v>0</v>
      </c>
      <c r="AR166" s="101" t="s">
        <v>178</v>
      </c>
      <c r="AT166" s="101" t="s">
        <v>174</v>
      </c>
      <c r="AU166" s="101" t="s">
        <v>83</v>
      </c>
      <c r="AY166" s="10" t="s">
        <v>172</v>
      </c>
      <c r="BE166" s="102">
        <f>IF(N166="základní",J166,0)</f>
        <v>29311.82</v>
      </c>
      <c r="BF166" s="102">
        <f>IF(N166="snížená",J166,0)</f>
        <v>0</v>
      </c>
      <c r="BG166" s="102">
        <f>IF(N166="zákl. přenesená",J166,0)</f>
        <v>0</v>
      </c>
      <c r="BH166" s="102">
        <f>IF(N166="sníž. přenesená",J166,0)</f>
        <v>0</v>
      </c>
      <c r="BI166" s="102">
        <f>IF(N166="nulová",J166,0)</f>
        <v>0</v>
      </c>
      <c r="BJ166" s="10" t="s">
        <v>83</v>
      </c>
      <c r="BK166" s="102">
        <f>ROUND(I166*H166,2)</f>
        <v>29311.82</v>
      </c>
      <c r="BL166" s="10" t="s">
        <v>178</v>
      </c>
      <c r="BM166" s="101" t="s">
        <v>318</v>
      </c>
    </row>
    <row r="167" spans="2:65" s="1" customFormat="1" x14ac:dyDescent="0.2">
      <c r="B167" s="21"/>
      <c r="D167" s="103" t="s">
        <v>180</v>
      </c>
      <c r="F167" s="104" t="s">
        <v>756</v>
      </c>
      <c r="I167" s="105"/>
      <c r="L167" s="21"/>
      <c r="M167" s="106"/>
      <c r="T167" s="33"/>
      <c r="AT167" s="10" t="s">
        <v>180</v>
      </c>
      <c r="AU167" s="10" t="s">
        <v>83</v>
      </c>
    </row>
    <row r="168" spans="2:65" s="1" customFormat="1" ht="16.5" customHeight="1" x14ac:dyDescent="0.2">
      <c r="B168" s="21"/>
      <c r="C168" s="152" t="s">
        <v>254</v>
      </c>
      <c r="D168" s="152" t="s">
        <v>174</v>
      </c>
      <c r="E168" s="153" t="s">
        <v>757</v>
      </c>
      <c r="F168" s="154" t="s">
        <v>758</v>
      </c>
      <c r="G168" s="155" t="s">
        <v>189</v>
      </c>
      <c r="H168" s="156">
        <v>28.16</v>
      </c>
      <c r="I168" s="94">
        <v>490.82</v>
      </c>
      <c r="J168" s="157">
        <f>ROUND(I168*H168,2)</f>
        <v>13821.49</v>
      </c>
      <c r="K168" s="158"/>
      <c r="L168" s="21"/>
      <c r="M168" s="159" t="s">
        <v>1</v>
      </c>
      <c r="N168" s="98" t="s">
        <v>40</v>
      </c>
      <c r="P168" s="99">
        <f>O168*H168</f>
        <v>0</v>
      </c>
      <c r="Q168" s="99">
        <v>0</v>
      </c>
      <c r="R168" s="99">
        <f>Q168*H168</f>
        <v>0</v>
      </c>
      <c r="S168" s="99">
        <v>0</v>
      </c>
      <c r="T168" s="100">
        <f>S168*H168</f>
        <v>0</v>
      </c>
      <c r="AR168" s="101" t="s">
        <v>178</v>
      </c>
      <c r="AT168" s="101" t="s">
        <v>174</v>
      </c>
      <c r="AU168" s="101" t="s">
        <v>83</v>
      </c>
      <c r="AY168" s="10" t="s">
        <v>172</v>
      </c>
      <c r="BE168" s="102">
        <f>IF(N168="základní",J168,0)</f>
        <v>13821.49</v>
      </c>
      <c r="BF168" s="102">
        <f>IF(N168="snížená",J168,0)</f>
        <v>0</v>
      </c>
      <c r="BG168" s="102">
        <f>IF(N168="zákl. přenesená",J168,0)</f>
        <v>0</v>
      </c>
      <c r="BH168" s="102">
        <f>IF(N168="sníž. přenesená",J168,0)</f>
        <v>0</v>
      </c>
      <c r="BI168" s="102">
        <f>IF(N168="nulová",J168,0)</f>
        <v>0</v>
      </c>
      <c r="BJ168" s="10" t="s">
        <v>83</v>
      </c>
      <c r="BK168" s="102">
        <f>ROUND(I168*H168,2)</f>
        <v>13821.49</v>
      </c>
      <c r="BL168" s="10" t="s">
        <v>178</v>
      </c>
      <c r="BM168" s="101" t="s">
        <v>331</v>
      </c>
    </row>
    <row r="169" spans="2:65" s="1" customFormat="1" x14ac:dyDescent="0.2">
      <c r="B169" s="21"/>
      <c r="D169" s="103" t="s">
        <v>180</v>
      </c>
      <c r="F169" s="104" t="s">
        <v>758</v>
      </c>
      <c r="I169" s="105"/>
      <c r="L169" s="21"/>
      <c r="M169" s="106"/>
      <c r="T169" s="33"/>
      <c r="AT169" s="10" t="s">
        <v>180</v>
      </c>
      <c r="AU169" s="10" t="s">
        <v>83</v>
      </c>
    </row>
    <row r="170" spans="2:65" s="7" customFormat="1" x14ac:dyDescent="0.2">
      <c r="B170" s="107"/>
      <c r="D170" s="103" t="s">
        <v>182</v>
      </c>
      <c r="E170" s="108" t="s">
        <v>1</v>
      </c>
      <c r="F170" s="109" t="s">
        <v>759</v>
      </c>
      <c r="H170" s="110">
        <v>28.16</v>
      </c>
      <c r="I170" s="111"/>
      <c r="L170" s="107"/>
      <c r="M170" s="112"/>
      <c r="T170" s="113"/>
      <c r="AT170" s="108" t="s">
        <v>182</v>
      </c>
      <c r="AU170" s="108" t="s">
        <v>83</v>
      </c>
      <c r="AV170" s="7" t="s">
        <v>85</v>
      </c>
      <c r="AW170" s="7" t="s">
        <v>32</v>
      </c>
      <c r="AX170" s="7" t="s">
        <v>75</v>
      </c>
      <c r="AY170" s="108" t="s">
        <v>172</v>
      </c>
    </row>
    <row r="171" spans="2:65" s="8" customFormat="1" x14ac:dyDescent="0.2">
      <c r="B171" s="114"/>
      <c r="D171" s="103" t="s">
        <v>182</v>
      </c>
      <c r="E171" s="115" t="s">
        <v>1</v>
      </c>
      <c r="F171" s="116" t="s">
        <v>186</v>
      </c>
      <c r="H171" s="117">
        <v>28.16</v>
      </c>
      <c r="I171" s="118"/>
      <c r="L171" s="114"/>
      <c r="M171" s="119"/>
      <c r="T171" s="120"/>
      <c r="AT171" s="115" t="s">
        <v>182</v>
      </c>
      <c r="AU171" s="115" t="s">
        <v>83</v>
      </c>
      <c r="AV171" s="8" t="s">
        <v>178</v>
      </c>
      <c r="AW171" s="8" t="s">
        <v>32</v>
      </c>
      <c r="AX171" s="8" t="s">
        <v>83</v>
      </c>
      <c r="AY171" s="115" t="s">
        <v>172</v>
      </c>
    </row>
    <row r="172" spans="2:65" s="1" customFormat="1" ht="16.5" customHeight="1" x14ac:dyDescent="0.2">
      <c r="B172" s="21"/>
      <c r="C172" s="152" t="s">
        <v>261</v>
      </c>
      <c r="D172" s="152" t="s">
        <v>174</v>
      </c>
      <c r="E172" s="153" t="s">
        <v>760</v>
      </c>
      <c r="F172" s="154" t="s">
        <v>761</v>
      </c>
      <c r="G172" s="155" t="s">
        <v>295</v>
      </c>
      <c r="H172" s="156">
        <v>114.99</v>
      </c>
      <c r="I172" s="94">
        <v>319.13</v>
      </c>
      <c r="J172" s="157">
        <f>ROUND(I172*H172,2)</f>
        <v>36696.76</v>
      </c>
      <c r="K172" s="158"/>
      <c r="L172" s="21"/>
      <c r="M172" s="159" t="s">
        <v>1</v>
      </c>
      <c r="N172" s="98" t="s">
        <v>40</v>
      </c>
      <c r="P172" s="99">
        <f>O172*H172</f>
        <v>0</v>
      </c>
      <c r="Q172" s="99">
        <v>0</v>
      </c>
      <c r="R172" s="99">
        <f>Q172*H172</f>
        <v>0</v>
      </c>
      <c r="S172" s="99">
        <v>0</v>
      </c>
      <c r="T172" s="100">
        <f>S172*H172</f>
        <v>0</v>
      </c>
      <c r="AR172" s="101" t="s">
        <v>178</v>
      </c>
      <c r="AT172" s="101" t="s">
        <v>174</v>
      </c>
      <c r="AU172" s="101" t="s">
        <v>83</v>
      </c>
      <c r="AY172" s="10" t="s">
        <v>172</v>
      </c>
      <c r="BE172" s="102">
        <f>IF(N172="základní",J172,0)</f>
        <v>36696.76</v>
      </c>
      <c r="BF172" s="102">
        <f>IF(N172="snížená",J172,0)</f>
        <v>0</v>
      </c>
      <c r="BG172" s="102">
        <f>IF(N172="zákl. přenesená",J172,0)</f>
        <v>0</v>
      </c>
      <c r="BH172" s="102">
        <f>IF(N172="sníž. přenesená",J172,0)</f>
        <v>0</v>
      </c>
      <c r="BI172" s="102">
        <f>IF(N172="nulová",J172,0)</f>
        <v>0</v>
      </c>
      <c r="BJ172" s="10" t="s">
        <v>83</v>
      </c>
      <c r="BK172" s="102">
        <f>ROUND(I172*H172,2)</f>
        <v>36696.76</v>
      </c>
      <c r="BL172" s="10" t="s">
        <v>178</v>
      </c>
      <c r="BM172" s="101" t="s">
        <v>345</v>
      </c>
    </row>
    <row r="173" spans="2:65" s="1" customFormat="1" x14ac:dyDescent="0.2">
      <c r="B173" s="21"/>
      <c r="D173" s="103" t="s">
        <v>180</v>
      </c>
      <c r="F173" s="104" t="s">
        <v>761</v>
      </c>
      <c r="I173" s="105"/>
      <c r="L173" s="21"/>
      <c r="M173" s="106"/>
      <c r="T173" s="33"/>
      <c r="AT173" s="10" t="s">
        <v>180</v>
      </c>
      <c r="AU173" s="10" t="s">
        <v>83</v>
      </c>
    </row>
    <row r="174" spans="2:65" s="160" customFormat="1" x14ac:dyDescent="0.2">
      <c r="B174" s="161"/>
      <c r="D174" s="103" t="s">
        <v>182</v>
      </c>
      <c r="E174" s="162" t="s">
        <v>1</v>
      </c>
      <c r="F174" s="163" t="s">
        <v>737</v>
      </c>
      <c r="H174" s="162" t="s">
        <v>1</v>
      </c>
      <c r="I174" s="121"/>
      <c r="L174" s="161"/>
      <c r="M174" s="164"/>
      <c r="T174" s="165"/>
      <c r="AT174" s="162" t="s">
        <v>182</v>
      </c>
      <c r="AU174" s="162" t="s">
        <v>83</v>
      </c>
      <c r="AV174" s="160" t="s">
        <v>83</v>
      </c>
      <c r="AW174" s="160" t="s">
        <v>32</v>
      </c>
      <c r="AX174" s="160" t="s">
        <v>75</v>
      </c>
      <c r="AY174" s="162" t="s">
        <v>172</v>
      </c>
    </row>
    <row r="175" spans="2:65" s="160" customFormat="1" x14ac:dyDescent="0.2">
      <c r="B175" s="161"/>
      <c r="D175" s="103" t="s">
        <v>182</v>
      </c>
      <c r="E175" s="162" t="s">
        <v>1</v>
      </c>
      <c r="F175" s="163" t="s">
        <v>762</v>
      </c>
      <c r="H175" s="162" t="s">
        <v>1</v>
      </c>
      <c r="I175" s="121"/>
      <c r="L175" s="161"/>
      <c r="M175" s="164"/>
      <c r="T175" s="165"/>
      <c r="AT175" s="162" t="s">
        <v>182</v>
      </c>
      <c r="AU175" s="162" t="s">
        <v>83</v>
      </c>
      <c r="AV175" s="160" t="s">
        <v>83</v>
      </c>
      <c r="AW175" s="160" t="s">
        <v>32</v>
      </c>
      <c r="AX175" s="160" t="s">
        <v>75</v>
      </c>
      <c r="AY175" s="162" t="s">
        <v>172</v>
      </c>
    </row>
    <row r="176" spans="2:65" s="160" customFormat="1" x14ac:dyDescent="0.2">
      <c r="B176" s="161"/>
      <c r="D176" s="103" t="s">
        <v>182</v>
      </c>
      <c r="E176" s="162" t="s">
        <v>1</v>
      </c>
      <c r="F176" s="163" t="s">
        <v>763</v>
      </c>
      <c r="H176" s="162" t="s">
        <v>1</v>
      </c>
      <c r="I176" s="121"/>
      <c r="L176" s="161"/>
      <c r="M176" s="164"/>
      <c r="T176" s="165"/>
      <c r="AT176" s="162" t="s">
        <v>182</v>
      </c>
      <c r="AU176" s="162" t="s">
        <v>83</v>
      </c>
      <c r="AV176" s="160" t="s">
        <v>83</v>
      </c>
      <c r="AW176" s="160" t="s">
        <v>32</v>
      </c>
      <c r="AX176" s="160" t="s">
        <v>75</v>
      </c>
      <c r="AY176" s="162" t="s">
        <v>172</v>
      </c>
    </row>
    <row r="177" spans="2:65" s="160" customFormat="1" x14ac:dyDescent="0.2">
      <c r="B177" s="161"/>
      <c r="D177" s="103" t="s">
        <v>182</v>
      </c>
      <c r="E177" s="162" t="s">
        <v>1</v>
      </c>
      <c r="F177" s="163" t="s">
        <v>740</v>
      </c>
      <c r="H177" s="162" t="s">
        <v>1</v>
      </c>
      <c r="I177" s="121"/>
      <c r="L177" s="161"/>
      <c r="M177" s="164"/>
      <c r="T177" s="165"/>
      <c r="AT177" s="162" t="s">
        <v>182</v>
      </c>
      <c r="AU177" s="162" t="s">
        <v>83</v>
      </c>
      <c r="AV177" s="160" t="s">
        <v>83</v>
      </c>
      <c r="AW177" s="160" t="s">
        <v>32</v>
      </c>
      <c r="AX177" s="160" t="s">
        <v>75</v>
      </c>
      <c r="AY177" s="162" t="s">
        <v>172</v>
      </c>
    </row>
    <row r="178" spans="2:65" s="7" customFormat="1" x14ac:dyDescent="0.2">
      <c r="B178" s="107"/>
      <c r="D178" s="103" t="s">
        <v>182</v>
      </c>
      <c r="E178" s="108" t="s">
        <v>1</v>
      </c>
      <c r="F178" s="109" t="s">
        <v>764</v>
      </c>
      <c r="H178" s="110">
        <v>114.99</v>
      </c>
      <c r="I178" s="111"/>
      <c r="L178" s="107"/>
      <c r="M178" s="112"/>
      <c r="T178" s="113"/>
      <c r="AT178" s="108" t="s">
        <v>182</v>
      </c>
      <c r="AU178" s="108" t="s">
        <v>83</v>
      </c>
      <c r="AV178" s="7" t="s">
        <v>85</v>
      </c>
      <c r="AW178" s="7" t="s">
        <v>32</v>
      </c>
      <c r="AX178" s="7" t="s">
        <v>75</v>
      </c>
      <c r="AY178" s="108" t="s">
        <v>172</v>
      </c>
    </row>
    <row r="179" spans="2:65" s="8" customFormat="1" x14ac:dyDescent="0.2">
      <c r="B179" s="114"/>
      <c r="D179" s="103" t="s">
        <v>182</v>
      </c>
      <c r="E179" s="115" t="s">
        <v>1</v>
      </c>
      <c r="F179" s="116" t="s">
        <v>186</v>
      </c>
      <c r="H179" s="117">
        <v>114.99</v>
      </c>
      <c r="I179" s="118"/>
      <c r="L179" s="114"/>
      <c r="M179" s="119"/>
      <c r="T179" s="120"/>
      <c r="AT179" s="115" t="s">
        <v>182</v>
      </c>
      <c r="AU179" s="115" t="s">
        <v>83</v>
      </c>
      <c r="AV179" s="8" t="s">
        <v>178</v>
      </c>
      <c r="AW179" s="8" t="s">
        <v>32</v>
      </c>
      <c r="AX179" s="8" t="s">
        <v>83</v>
      </c>
      <c r="AY179" s="115" t="s">
        <v>172</v>
      </c>
    </row>
    <row r="180" spans="2:65" s="6" customFormat="1" ht="25.9" customHeight="1" x14ac:dyDescent="0.2">
      <c r="B180" s="76"/>
      <c r="D180" s="77" t="s">
        <v>74</v>
      </c>
      <c r="E180" s="78" t="s">
        <v>85</v>
      </c>
      <c r="F180" s="78" t="s">
        <v>765</v>
      </c>
      <c r="I180" s="79"/>
      <c r="J180" s="80">
        <f>BK180</f>
        <v>1321971.3999999999</v>
      </c>
      <c r="L180" s="76"/>
      <c r="M180" s="81"/>
      <c r="P180" s="82">
        <f>SUM(P181:P215)</f>
        <v>0</v>
      </c>
      <c r="R180" s="82">
        <f>SUM(R181:R215)</f>
        <v>0</v>
      </c>
      <c r="T180" s="83">
        <f>SUM(T181:T215)</f>
        <v>0</v>
      </c>
      <c r="AR180" s="77" t="s">
        <v>83</v>
      </c>
      <c r="AT180" s="84" t="s">
        <v>74</v>
      </c>
      <c r="AU180" s="84" t="s">
        <v>75</v>
      </c>
      <c r="AY180" s="77" t="s">
        <v>172</v>
      </c>
      <c r="BK180" s="85">
        <f>SUM(BK181:BK215)</f>
        <v>1321971.3999999999</v>
      </c>
    </row>
    <row r="181" spans="2:65" s="1" customFormat="1" ht="21.75" customHeight="1" x14ac:dyDescent="0.2">
      <c r="B181" s="21"/>
      <c r="C181" s="152" t="s">
        <v>266</v>
      </c>
      <c r="D181" s="152" t="s">
        <v>174</v>
      </c>
      <c r="E181" s="153" t="s">
        <v>766</v>
      </c>
      <c r="F181" s="154" t="s">
        <v>767</v>
      </c>
      <c r="G181" s="155" t="s">
        <v>189</v>
      </c>
      <c r="H181" s="156">
        <v>7.6950000000000003</v>
      </c>
      <c r="I181" s="94">
        <v>5520.2699999999995</v>
      </c>
      <c r="J181" s="157">
        <f>ROUND(I181*H181,2)</f>
        <v>42478.48</v>
      </c>
      <c r="K181" s="158"/>
      <c r="L181" s="21"/>
      <c r="M181" s="159" t="s">
        <v>1</v>
      </c>
      <c r="N181" s="98" t="s">
        <v>40</v>
      </c>
      <c r="P181" s="99">
        <f>O181*H181</f>
        <v>0</v>
      </c>
      <c r="Q181" s="99">
        <v>0</v>
      </c>
      <c r="R181" s="99">
        <f>Q181*H181</f>
        <v>0</v>
      </c>
      <c r="S181" s="99">
        <v>0</v>
      </c>
      <c r="T181" s="100">
        <f>S181*H181</f>
        <v>0</v>
      </c>
      <c r="AR181" s="101" t="s">
        <v>178</v>
      </c>
      <c r="AT181" s="101" t="s">
        <v>174</v>
      </c>
      <c r="AU181" s="101" t="s">
        <v>83</v>
      </c>
      <c r="AY181" s="10" t="s">
        <v>172</v>
      </c>
      <c r="BE181" s="102">
        <f>IF(N181="základní",J181,0)</f>
        <v>42478.48</v>
      </c>
      <c r="BF181" s="102">
        <f>IF(N181="snížená",J181,0)</f>
        <v>0</v>
      </c>
      <c r="BG181" s="102">
        <f>IF(N181="zákl. přenesená",J181,0)</f>
        <v>0</v>
      </c>
      <c r="BH181" s="102">
        <f>IF(N181="sníž. přenesená",J181,0)</f>
        <v>0</v>
      </c>
      <c r="BI181" s="102">
        <f>IF(N181="nulová",J181,0)</f>
        <v>0</v>
      </c>
      <c r="BJ181" s="10" t="s">
        <v>83</v>
      </c>
      <c r="BK181" s="102">
        <f>ROUND(I181*H181,2)</f>
        <v>42478.48</v>
      </c>
      <c r="BL181" s="10" t="s">
        <v>178</v>
      </c>
      <c r="BM181" s="101" t="s">
        <v>359</v>
      </c>
    </row>
    <row r="182" spans="2:65" s="1" customFormat="1" x14ac:dyDescent="0.2">
      <c r="B182" s="21"/>
      <c r="D182" s="103" t="s">
        <v>180</v>
      </c>
      <c r="F182" s="104" t="s">
        <v>767</v>
      </c>
      <c r="I182" s="105"/>
      <c r="L182" s="21"/>
      <c r="M182" s="106"/>
      <c r="T182" s="33"/>
      <c r="AT182" s="10" t="s">
        <v>180</v>
      </c>
      <c r="AU182" s="10" t="s">
        <v>83</v>
      </c>
    </row>
    <row r="183" spans="2:65" s="1" customFormat="1" ht="21.75" customHeight="1" x14ac:dyDescent="0.2">
      <c r="B183" s="21"/>
      <c r="C183" s="152" t="s">
        <v>8</v>
      </c>
      <c r="D183" s="152" t="s">
        <v>174</v>
      </c>
      <c r="E183" s="153" t="s">
        <v>768</v>
      </c>
      <c r="F183" s="154" t="s">
        <v>769</v>
      </c>
      <c r="G183" s="155" t="s">
        <v>295</v>
      </c>
      <c r="H183" s="156">
        <v>0.28999999999999998</v>
      </c>
      <c r="I183" s="94">
        <v>33122.589999999997</v>
      </c>
      <c r="J183" s="157">
        <f>ROUND(I183*H183,2)</f>
        <v>9605.5499999999993</v>
      </c>
      <c r="K183" s="158"/>
      <c r="L183" s="21"/>
      <c r="M183" s="159" t="s">
        <v>1</v>
      </c>
      <c r="N183" s="98" t="s">
        <v>40</v>
      </c>
      <c r="P183" s="99">
        <f>O183*H183</f>
        <v>0</v>
      </c>
      <c r="Q183" s="99">
        <v>0</v>
      </c>
      <c r="R183" s="99">
        <f>Q183*H183</f>
        <v>0</v>
      </c>
      <c r="S183" s="99">
        <v>0</v>
      </c>
      <c r="T183" s="100">
        <f>S183*H183</f>
        <v>0</v>
      </c>
      <c r="AR183" s="101" t="s">
        <v>178</v>
      </c>
      <c r="AT183" s="101" t="s">
        <v>174</v>
      </c>
      <c r="AU183" s="101" t="s">
        <v>83</v>
      </c>
      <c r="AY183" s="10" t="s">
        <v>172</v>
      </c>
      <c r="BE183" s="102">
        <f>IF(N183="základní",J183,0)</f>
        <v>9605.5499999999993</v>
      </c>
      <c r="BF183" s="102">
        <f>IF(N183="snížená",J183,0)</f>
        <v>0</v>
      </c>
      <c r="BG183" s="102">
        <f>IF(N183="zákl. přenesená",J183,0)</f>
        <v>0</v>
      </c>
      <c r="BH183" s="102">
        <f>IF(N183="sníž. přenesená",J183,0)</f>
        <v>0</v>
      </c>
      <c r="BI183" s="102">
        <f>IF(N183="nulová",J183,0)</f>
        <v>0</v>
      </c>
      <c r="BJ183" s="10" t="s">
        <v>83</v>
      </c>
      <c r="BK183" s="102">
        <f>ROUND(I183*H183,2)</f>
        <v>9605.5499999999993</v>
      </c>
      <c r="BL183" s="10" t="s">
        <v>178</v>
      </c>
      <c r="BM183" s="101" t="s">
        <v>364</v>
      </c>
    </row>
    <row r="184" spans="2:65" s="1" customFormat="1" x14ac:dyDescent="0.2">
      <c r="B184" s="21"/>
      <c r="D184" s="103" t="s">
        <v>180</v>
      </c>
      <c r="F184" s="104" t="s">
        <v>769</v>
      </c>
      <c r="I184" s="105"/>
      <c r="L184" s="21"/>
      <c r="M184" s="106"/>
      <c r="T184" s="33"/>
      <c r="AT184" s="10" t="s">
        <v>180</v>
      </c>
      <c r="AU184" s="10" t="s">
        <v>83</v>
      </c>
    </row>
    <row r="185" spans="2:65" s="1" customFormat="1" ht="21.75" customHeight="1" x14ac:dyDescent="0.2">
      <c r="B185" s="21"/>
      <c r="C185" s="152" t="s">
        <v>281</v>
      </c>
      <c r="D185" s="152" t="s">
        <v>174</v>
      </c>
      <c r="E185" s="153" t="s">
        <v>770</v>
      </c>
      <c r="F185" s="154" t="s">
        <v>771</v>
      </c>
      <c r="G185" s="155" t="s">
        <v>189</v>
      </c>
      <c r="H185" s="156">
        <v>28.8</v>
      </c>
      <c r="I185" s="94">
        <v>6133.3099999999995</v>
      </c>
      <c r="J185" s="157">
        <f>ROUND(I185*H185,2)</f>
        <v>176639.33</v>
      </c>
      <c r="K185" s="158"/>
      <c r="L185" s="21"/>
      <c r="M185" s="159" t="s">
        <v>1</v>
      </c>
      <c r="N185" s="98" t="s">
        <v>40</v>
      </c>
      <c r="P185" s="99">
        <f>O185*H185</f>
        <v>0</v>
      </c>
      <c r="Q185" s="99">
        <v>0</v>
      </c>
      <c r="R185" s="99">
        <f>Q185*H185</f>
        <v>0</v>
      </c>
      <c r="S185" s="99">
        <v>0</v>
      </c>
      <c r="T185" s="100">
        <f>S185*H185</f>
        <v>0</v>
      </c>
      <c r="AR185" s="101" t="s">
        <v>178</v>
      </c>
      <c r="AT185" s="101" t="s">
        <v>174</v>
      </c>
      <c r="AU185" s="101" t="s">
        <v>83</v>
      </c>
      <c r="AY185" s="10" t="s">
        <v>172</v>
      </c>
      <c r="BE185" s="102">
        <f>IF(N185="základní",J185,0)</f>
        <v>176639.33</v>
      </c>
      <c r="BF185" s="102">
        <f>IF(N185="snížená",J185,0)</f>
        <v>0</v>
      </c>
      <c r="BG185" s="102">
        <f>IF(N185="zákl. přenesená",J185,0)</f>
        <v>0</v>
      </c>
      <c r="BH185" s="102">
        <f>IF(N185="sníž. přenesená",J185,0)</f>
        <v>0</v>
      </c>
      <c r="BI185" s="102">
        <f>IF(N185="nulová",J185,0)</f>
        <v>0</v>
      </c>
      <c r="BJ185" s="10" t="s">
        <v>83</v>
      </c>
      <c r="BK185" s="102">
        <f>ROUND(I185*H185,2)</f>
        <v>176639.33</v>
      </c>
      <c r="BL185" s="10" t="s">
        <v>178</v>
      </c>
      <c r="BM185" s="101" t="s">
        <v>380</v>
      </c>
    </row>
    <row r="186" spans="2:65" s="1" customFormat="1" x14ac:dyDescent="0.2">
      <c r="B186" s="21"/>
      <c r="D186" s="103" t="s">
        <v>180</v>
      </c>
      <c r="F186" s="104" t="s">
        <v>771</v>
      </c>
      <c r="I186" s="105"/>
      <c r="L186" s="21"/>
      <c r="M186" s="106"/>
      <c r="T186" s="33"/>
      <c r="AT186" s="10" t="s">
        <v>180</v>
      </c>
      <c r="AU186" s="10" t="s">
        <v>83</v>
      </c>
    </row>
    <row r="187" spans="2:65" s="1" customFormat="1" ht="24.2" customHeight="1" x14ac:dyDescent="0.2">
      <c r="B187" s="21"/>
      <c r="C187" s="152" t="s">
        <v>286</v>
      </c>
      <c r="D187" s="152" t="s">
        <v>174</v>
      </c>
      <c r="E187" s="153" t="s">
        <v>772</v>
      </c>
      <c r="F187" s="154" t="s">
        <v>773</v>
      </c>
      <c r="G187" s="155" t="s">
        <v>189</v>
      </c>
      <c r="H187" s="156">
        <v>5.1020000000000003</v>
      </c>
      <c r="I187" s="94">
        <v>14107.68</v>
      </c>
      <c r="J187" s="157">
        <f>ROUND(I187*H187,2)</f>
        <v>71977.38</v>
      </c>
      <c r="K187" s="158"/>
      <c r="L187" s="21"/>
      <c r="M187" s="159" t="s">
        <v>1</v>
      </c>
      <c r="N187" s="98" t="s">
        <v>40</v>
      </c>
      <c r="P187" s="99">
        <f>O187*H187</f>
        <v>0</v>
      </c>
      <c r="Q187" s="99">
        <v>0</v>
      </c>
      <c r="R187" s="99">
        <f>Q187*H187</f>
        <v>0</v>
      </c>
      <c r="S187" s="99">
        <v>0</v>
      </c>
      <c r="T187" s="100">
        <f>S187*H187</f>
        <v>0</v>
      </c>
      <c r="AR187" s="101" t="s">
        <v>178</v>
      </c>
      <c r="AT187" s="101" t="s">
        <v>174</v>
      </c>
      <c r="AU187" s="101" t="s">
        <v>83</v>
      </c>
      <c r="AY187" s="10" t="s">
        <v>172</v>
      </c>
      <c r="BE187" s="102">
        <f>IF(N187="základní",J187,0)</f>
        <v>71977.38</v>
      </c>
      <c r="BF187" s="102">
        <f>IF(N187="snížená",J187,0)</f>
        <v>0</v>
      </c>
      <c r="BG187" s="102">
        <f>IF(N187="zákl. přenesená",J187,0)</f>
        <v>0</v>
      </c>
      <c r="BH187" s="102">
        <f>IF(N187="sníž. přenesená",J187,0)</f>
        <v>0</v>
      </c>
      <c r="BI187" s="102">
        <f>IF(N187="nulová",J187,0)</f>
        <v>0</v>
      </c>
      <c r="BJ187" s="10" t="s">
        <v>83</v>
      </c>
      <c r="BK187" s="102">
        <f>ROUND(I187*H187,2)</f>
        <v>71977.38</v>
      </c>
      <c r="BL187" s="10" t="s">
        <v>178</v>
      </c>
      <c r="BM187" s="101" t="s">
        <v>398</v>
      </c>
    </row>
    <row r="188" spans="2:65" s="1" customFormat="1" x14ac:dyDescent="0.2">
      <c r="B188" s="21"/>
      <c r="D188" s="103" t="s">
        <v>180</v>
      </c>
      <c r="F188" s="104" t="s">
        <v>773</v>
      </c>
      <c r="I188" s="105"/>
      <c r="L188" s="21"/>
      <c r="M188" s="106"/>
      <c r="T188" s="33"/>
      <c r="AT188" s="10" t="s">
        <v>180</v>
      </c>
      <c r="AU188" s="10" t="s">
        <v>83</v>
      </c>
    </row>
    <row r="189" spans="2:65" s="1" customFormat="1" ht="16.5" customHeight="1" x14ac:dyDescent="0.2">
      <c r="B189" s="21"/>
      <c r="C189" s="152" t="s">
        <v>292</v>
      </c>
      <c r="D189" s="152" t="s">
        <v>174</v>
      </c>
      <c r="E189" s="153" t="s">
        <v>774</v>
      </c>
      <c r="F189" s="154" t="s">
        <v>775</v>
      </c>
      <c r="G189" s="155" t="s">
        <v>177</v>
      </c>
      <c r="H189" s="156">
        <v>15.3</v>
      </c>
      <c r="I189" s="94">
        <v>981.64</v>
      </c>
      <c r="J189" s="157">
        <f>ROUND(I189*H189,2)</f>
        <v>15019.09</v>
      </c>
      <c r="K189" s="158"/>
      <c r="L189" s="21"/>
      <c r="M189" s="159" t="s">
        <v>1</v>
      </c>
      <c r="N189" s="98" t="s">
        <v>40</v>
      </c>
      <c r="P189" s="99">
        <f>O189*H189</f>
        <v>0</v>
      </c>
      <c r="Q189" s="99">
        <v>0</v>
      </c>
      <c r="R189" s="99">
        <f>Q189*H189</f>
        <v>0</v>
      </c>
      <c r="S189" s="99">
        <v>0</v>
      </c>
      <c r="T189" s="100">
        <f>S189*H189</f>
        <v>0</v>
      </c>
      <c r="AR189" s="101" t="s">
        <v>178</v>
      </c>
      <c r="AT189" s="101" t="s">
        <v>174</v>
      </c>
      <c r="AU189" s="101" t="s">
        <v>83</v>
      </c>
      <c r="AY189" s="10" t="s">
        <v>172</v>
      </c>
      <c r="BE189" s="102">
        <f>IF(N189="základní",J189,0)</f>
        <v>15019.09</v>
      </c>
      <c r="BF189" s="102">
        <f>IF(N189="snížená",J189,0)</f>
        <v>0</v>
      </c>
      <c r="BG189" s="102">
        <f>IF(N189="zákl. přenesená",J189,0)</f>
        <v>0</v>
      </c>
      <c r="BH189" s="102">
        <f>IF(N189="sníž. přenesená",J189,0)</f>
        <v>0</v>
      </c>
      <c r="BI189" s="102">
        <f>IF(N189="nulová",J189,0)</f>
        <v>0</v>
      </c>
      <c r="BJ189" s="10" t="s">
        <v>83</v>
      </c>
      <c r="BK189" s="102">
        <f>ROUND(I189*H189,2)</f>
        <v>15019.09</v>
      </c>
      <c r="BL189" s="10" t="s">
        <v>178</v>
      </c>
      <c r="BM189" s="101" t="s">
        <v>409</v>
      </c>
    </row>
    <row r="190" spans="2:65" s="1" customFormat="1" x14ac:dyDescent="0.2">
      <c r="B190" s="21"/>
      <c r="D190" s="103" t="s">
        <v>180</v>
      </c>
      <c r="F190" s="104" t="s">
        <v>775</v>
      </c>
      <c r="I190" s="105"/>
      <c r="L190" s="21"/>
      <c r="M190" s="106"/>
      <c r="T190" s="33"/>
      <c r="AT190" s="10" t="s">
        <v>180</v>
      </c>
      <c r="AU190" s="10" t="s">
        <v>83</v>
      </c>
    </row>
    <row r="191" spans="2:65" s="1" customFormat="1" ht="16.5" customHeight="1" x14ac:dyDescent="0.2">
      <c r="B191" s="21"/>
      <c r="C191" s="152" t="s">
        <v>298</v>
      </c>
      <c r="D191" s="152" t="s">
        <v>174</v>
      </c>
      <c r="E191" s="153" t="s">
        <v>776</v>
      </c>
      <c r="F191" s="154" t="s">
        <v>777</v>
      </c>
      <c r="G191" s="155" t="s">
        <v>177</v>
      </c>
      <c r="H191" s="156">
        <v>15.3</v>
      </c>
      <c r="I191" s="94">
        <v>367.63</v>
      </c>
      <c r="J191" s="157">
        <f>ROUND(I191*H191,2)</f>
        <v>5624.74</v>
      </c>
      <c r="K191" s="158"/>
      <c r="L191" s="21"/>
      <c r="M191" s="159" t="s">
        <v>1</v>
      </c>
      <c r="N191" s="98" t="s">
        <v>40</v>
      </c>
      <c r="P191" s="99">
        <f>O191*H191</f>
        <v>0</v>
      </c>
      <c r="Q191" s="99">
        <v>0</v>
      </c>
      <c r="R191" s="99">
        <f>Q191*H191</f>
        <v>0</v>
      </c>
      <c r="S191" s="99">
        <v>0</v>
      </c>
      <c r="T191" s="100">
        <f>S191*H191</f>
        <v>0</v>
      </c>
      <c r="AR191" s="101" t="s">
        <v>178</v>
      </c>
      <c r="AT191" s="101" t="s">
        <v>174</v>
      </c>
      <c r="AU191" s="101" t="s">
        <v>83</v>
      </c>
      <c r="AY191" s="10" t="s">
        <v>172</v>
      </c>
      <c r="BE191" s="102">
        <f>IF(N191="základní",J191,0)</f>
        <v>5624.74</v>
      </c>
      <c r="BF191" s="102">
        <f>IF(N191="snížená",J191,0)</f>
        <v>0</v>
      </c>
      <c r="BG191" s="102">
        <f>IF(N191="zákl. přenesená",J191,0)</f>
        <v>0</v>
      </c>
      <c r="BH191" s="102">
        <f>IF(N191="sníž. přenesená",J191,0)</f>
        <v>0</v>
      </c>
      <c r="BI191" s="102">
        <f>IF(N191="nulová",J191,0)</f>
        <v>0</v>
      </c>
      <c r="BJ191" s="10" t="s">
        <v>83</v>
      </c>
      <c r="BK191" s="102">
        <f>ROUND(I191*H191,2)</f>
        <v>5624.74</v>
      </c>
      <c r="BL191" s="10" t="s">
        <v>178</v>
      </c>
      <c r="BM191" s="101" t="s">
        <v>420</v>
      </c>
    </row>
    <row r="192" spans="2:65" s="1" customFormat="1" x14ac:dyDescent="0.2">
      <c r="B192" s="21"/>
      <c r="D192" s="103" t="s">
        <v>180</v>
      </c>
      <c r="F192" s="104" t="s">
        <v>777</v>
      </c>
      <c r="I192" s="105"/>
      <c r="L192" s="21"/>
      <c r="M192" s="106"/>
      <c r="T192" s="33"/>
      <c r="AT192" s="10" t="s">
        <v>180</v>
      </c>
      <c r="AU192" s="10" t="s">
        <v>83</v>
      </c>
    </row>
    <row r="193" spans="2:65" s="1" customFormat="1" ht="24.2" customHeight="1" x14ac:dyDescent="0.2">
      <c r="B193" s="21"/>
      <c r="C193" s="152" t="s">
        <v>306</v>
      </c>
      <c r="D193" s="152" t="s">
        <v>174</v>
      </c>
      <c r="E193" s="153" t="s">
        <v>778</v>
      </c>
      <c r="F193" s="154" t="s">
        <v>779</v>
      </c>
      <c r="G193" s="155" t="s">
        <v>295</v>
      </c>
      <c r="H193" s="156">
        <v>0.502</v>
      </c>
      <c r="I193" s="94">
        <v>33122.589999999997</v>
      </c>
      <c r="J193" s="157">
        <f>ROUND(I193*H193,2)</f>
        <v>16627.54</v>
      </c>
      <c r="K193" s="158"/>
      <c r="L193" s="21"/>
      <c r="M193" s="159" t="s">
        <v>1</v>
      </c>
      <c r="N193" s="98" t="s">
        <v>40</v>
      </c>
      <c r="P193" s="99">
        <f>O193*H193</f>
        <v>0</v>
      </c>
      <c r="Q193" s="99">
        <v>0</v>
      </c>
      <c r="R193" s="99">
        <f>Q193*H193</f>
        <v>0</v>
      </c>
      <c r="S193" s="99">
        <v>0</v>
      </c>
      <c r="T193" s="100">
        <f>S193*H193</f>
        <v>0</v>
      </c>
      <c r="AR193" s="101" t="s">
        <v>178</v>
      </c>
      <c r="AT193" s="101" t="s">
        <v>174</v>
      </c>
      <c r="AU193" s="101" t="s">
        <v>83</v>
      </c>
      <c r="AY193" s="10" t="s">
        <v>172</v>
      </c>
      <c r="BE193" s="102">
        <f>IF(N193="základní",J193,0)</f>
        <v>16627.54</v>
      </c>
      <c r="BF193" s="102">
        <f>IF(N193="snížená",J193,0)</f>
        <v>0</v>
      </c>
      <c r="BG193" s="102">
        <f>IF(N193="zákl. přenesená",J193,0)</f>
        <v>0</v>
      </c>
      <c r="BH193" s="102">
        <f>IF(N193="sníž. přenesená",J193,0)</f>
        <v>0</v>
      </c>
      <c r="BI193" s="102">
        <f>IF(N193="nulová",J193,0)</f>
        <v>0</v>
      </c>
      <c r="BJ193" s="10" t="s">
        <v>83</v>
      </c>
      <c r="BK193" s="102">
        <f>ROUND(I193*H193,2)</f>
        <v>16627.54</v>
      </c>
      <c r="BL193" s="10" t="s">
        <v>178</v>
      </c>
      <c r="BM193" s="101" t="s">
        <v>439</v>
      </c>
    </row>
    <row r="194" spans="2:65" s="1" customFormat="1" x14ac:dyDescent="0.2">
      <c r="B194" s="21"/>
      <c r="D194" s="103" t="s">
        <v>180</v>
      </c>
      <c r="F194" s="104" t="s">
        <v>779</v>
      </c>
      <c r="I194" s="105"/>
      <c r="L194" s="21"/>
      <c r="M194" s="106"/>
      <c r="T194" s="33"/>
      <c r="AT194" s="10" t="s">
        <v>180</v>
      </c>
      <c r="AU194" s="10" t="s">
        <v>83</v>
      </c>
    </row>
    <row r="195" spans="2:65" s="1" customFormat="1" ht="16.5" customHeight="1" x14ac:dyDescent="0.2">
      <c r="B195" s="21"/>
      <c r="C195" s="152" t="s">
        <v>7</v>
      </c>
      <c r="D195" s="152" t="s">
        <v>174</v>
      </c>
      <c r="E195" s="153" t="s">
        <v>780</v>
      </c>
      <c r="F195" s="154" t="s">
        <v>781</v>
      </c>
      <c r="G195" s="155" t="s">
        <v>189</v>
      </c>
      <c r="H195" s="156">
        <v>2.2799999999999998</v>
      </c>
      <c r="I195" s="94">
        <v>14107.68</v>
      </c>
      <c r="J195" s="157">
        <f>ROUND(I195*H195,2)</f>
        <v>32165.51</v>
      </c>
      <c r="K195" s="158"/>
      <c r="L195" s="21"/>
      <c r="M195" s="159" t="s">
        <v>1</v>
      </c>
      <c r="N195" s="98" t="s">
        <v>40</v>
      </c>
      <c r="P195" s="99">
        <f>O195*H195</f>
        <v>0</v>
      </c>
      <c r="Q195" s="99">
        <v>0</v>
      </c>
      <c r="R195" s="99">
        <f>Q195*H195</f>
        <v>0</v>
      </c>
      <c r="S195" s="99">
        <v>0</v>
      </c>
      <c r="T195" s="100">
        <f>S195*H195</f>
        <v>0</v>
      </c>
      <c r="AR195" s="101" t="s">
        <v>178</v>
      </c>
      <c r="AT195" s="101" t="s">
        <v>174</v>
      </c>
      <c r="AU195" s="101" t="s">
        <v>83</v>
      </c>
      <c r="AY195" s="10" t="s">
        <v>172</v>
      </c>
      <c r="BE195" s="102">
        <f>IF(N195="základní",J195,0)</f>
        <v>32165.51</v>
      </c>
      <c r="BF195" s="102">
        <f>IF(N195="snížená",J195,0)</f>
        <v>0</v>
      </c>
      <c r="BG195" s="102">
        <f>IF(N195="zákl. přenesená",J195,0)</f>
        <v>0</v>
      </c>
      <c r="BH195" s="102">
        <f>IF(N195="sníž. přenesená",J195,0)</f>
        <v>0</v>
      </c>
      <c r="BI195" s="102">
        <f>IF(N195="nulová",J195,0)</f>
        <v>0</v>
      </c>
      <c r="BJ195" s="10" t="s">
        <v>83</v>
      </c>
      <c r="BK195" s="102">
        <f>ROUND(I195*H195,2)</f>
        <v>32165.51</v>
      </c>
      <c r="BL195" s="10" t="s">
        <v>178</v>
      </c>
      <c r="BM195" s="101" t="s">
        <v>457</v>
      </c>
    </row>
    <row r="196" spans="2:65" s="1" customFormat="1" x14ac:dyDescent="0.2">
      <c r="B196" s="21"/>
      <c r="D196" s="103" t="s">
        <v>180</v>
      </c>
      <c r="F196" s="104" t="s">
        <v>781</v>
      </c>
      <c r="I196" s="105"/>
      <c r="L196" s="21"/>
      <c r="M196" s="106"/>
      <c r="T196" s="33"/>
      <c r="AT196" s="10" t="s">
        <v>180</v>
      </c>
      <c r="AU196" s="10" t="s">
        <v>83</v>
      </c>
    </row>
    <row r="197" spans="2:65" s="1" customFormat="1" ht="21.75" customHeight="1" x14ac:dyDescent="0.2">
      <c r="B197" s="21"/>
      <c r="C197" s="152" t="s">
        <v>318</v>
      </c>
      <c r="D197" s="152" t="s">
        <v>174</v>
      </c>
      <c r="E197" s="153" t="s">
        <v>782</v>
      </c>
      <c r="F197" s="154" t="s">
        <v>783</v>
      </c>
      <c r="G197" s="155" t="s">
        <v>177</v>
      </c>
      <c r="H197" s="156">
        <v>19</v>
      </c>
      <c r="I197" s="94">
        <v>1103.8599999999999</v>
      </c>
      <c r="J197" s="157">
        <f>ROUND(I197*H197,2)</f>
        <v>20973.34</v>
      </c>
      <c r="K197" s="158"/>
      <c r="L197" s="21"/>
      <c r="M197" s="159" t="s">
        <v>1</v>
      </c>
      <c r="N197" s="98" t="s">
        <v>40</v>
      </c>
      <c r="P197" s="99">
        <f>O197*H197</f>
        <v>0</v>
      </c>
      <c r="Q197" s="99">
        <v>0</v>
      </c>
      <c r="R197" s="99">
        <f>Q197*H197</f>
        <v>0</v>
      </c>
      <c r="S197" s="99">
        <v>0</v>
      </c>
      <c r="T197" s="100">
        <f>S197*H197</f>
        <v>0</v>
      </c>
      <c r="AR197" s="101" t="s">
        <v>178</v>
      </c>
      <c r="AT197" s="101" t="s">
        <v>174</v>
      </c>
      <c r="AU197" s="101" t="s">
        <v>83</v>
      </c>
      <c r="AY197" s="10" t="s">
        <v>172</v>
      </c>
      <c r="BE197" s="102">
        <f>IF(N197="základní",J197,0)</f>
        <v>20973.34</v>
      </c>
      <c r="BF197" s="102">
        <f>IF(N197="snížená",J197,0)</f>
        <v>0</v>
      </c>
      <c r="BG197" s="102">
        <f>IF(N197="zákl. přenesená",J197,0)</f>
        <v>0</v>
      </c>
      <c r="BH197" s="102">
        <f>IF(N197="sníž. přenesená",J197,0)</f>
        <v>0</v>
      </c>
      <c r="BI197" s="102">
        <f>IF(N197="nulová",J197,0)</f>
        <v>0</v>
      </c>
      <c r="BJ197" s="10" t="s">
        <v>83</v>
      </c>
      <c r="BK197" s="102">
        <f>ROUND(I197*H197,2)</f>
        <v>20973.34</v>
      </c>
      <c r="BL197" s="10" t="s">
        <v>178</v>
      </c>
      <c r="BM197" s="101" t="s">
        <v>470</v>
      </c>
    </row>
    <row r="198" spans="2:65" s="1" customFormat="1" x14ac:dyDescent="0.2">
      <c r="B198" s="21"/>
      <c r="D198" s="103" t="s">
        <v>180</v>
      </c>
      <c r="F198" s="104" t="s">
        <v>783</v>
      </c>
      <c r="I198" s="105"/>
      <c r="L198" s="21"/>
      <c r="M198" s="106"/>
      <c r="T198" s="33"/>
      <c r="AT198" s="10" t="s">
        <v>180</v>
      </c>
      <c r="AU198" s="10" t="s">
        <v>83</v>
      </c>
    </row>
    <row r="199" spans="2:65" s="7" customFormat="1" x14ac:dyDescent="0.2">
      <c r="B199" s="107"/>
      <c r="D199" s="103" t="s">
        <v>182</v>
      </c>
      <c r="E199" s="108" t="s">
        <v>1</v>
      </c>
      <c r="F199" s="109" t="s">
        <v>784</v>
      </c>
      <c r="H199" s="110">
        <v>19</v>
      </c>
      <c r="I199" s="111"/>
      <c r="L199" s="107"/>
      <c r="M199" s="112"/>
      <c r="T199" s="113"/>
      <c r="AT199" s="108" t="s">
        <v>182</v>
      </c>
      <c r="AU199" s="108" t="s">
        <v>83</v>
      </c>
      <c r="AV199" s="7" t="s">
        <v>85</v>
      </c>
      <c r="AW199" s="7" t="s">
        <v>32</v>
      </c>
      <c r="AX199" s="7" t="s">
        <v>75</v>
      </c>
      <c r="AY199" s="108" t="s">
        <v>172</v>
      </c>
    </row>
    <row r="200" spans="2:65" s="8" customFormat="1" x14ac:dyDescent="0.2">
      <c r="B200" s="114"/>
      <c r="D200" s="103" t="s">
        <v>182</v>
      </c>
      <c r="E200" s="115" t="s">
        <v>1</v>
      </c>
      <c r="F200" s="116" t="s">
        <v>186</v>
      </c>
      <c r="H200" s="117">
        <v>19</v>
      </c>
      <c r="I200" s="118"/>
      <c r="L200" s="114"/>
      <c r="M200" s="119"/>
      <c r="T200" s="120"/>
      <c r="AT200" s="115" t="s">
        <v>182</v>
      </c>
      <c r="AU200" s="115" t="s">
        <v>83</v>
      </c>
      <c r="AV200" s="8" t="s">
        <v>178</v>
      </c>
      <c r="AW200" s="8" t="s">
        <v>32</v>
      </c>
      <c r="AX200" s="8" t="s">
        <v>83</v>
      </c>
      <c r="AY200" s="115" t="s">
        <v>172</v>
      </c>
    </row>
    <row r="201" spans="2:65" s="1" customFormat="1" ht="24.2" customHeight="1" x14ac:dyDescent="0.2">
      <c r="B201" s="21"/>
      <c r="C201" s="152" t="s">
        <v>324</v>
      </c>
      <c r="D201" s="152" t="s">
        <v>174</v>
      </c>
      <c r="E201" s="153" t="s">
        <v>785</v>
      </c>
      <c r="F201" s="154" t="s">
        <v>786</v>
      </c>
      <c r="G201" s="155" t="s">
        <v>177</v>
      </c>
      <c r="H201" s="156">
        <v>19</v>
      </c>
      <c r="I201" s="94">
        <v>490.82</v>
      </c>
      <c r="J201" s="157">
        <f>ROUND(I201*H201,2)</f>
        <v>9325.58</v>
      </c>
      <c r="K201" s="158"/>
      <c r="L201" s="21"/>
      <c r="M201" s="159" t="s">
        <v>1</v>
      </c>
      <c r="N201" s="98" t="s">
        <v>40</v>
      </c>
      <c r="P201" s="99">
        <f>O201*H201</f>
        <v>0</v>
      </c>
      <c r="Q201" s="99">
        <v>0</v>
      </c>
      <c r="R201" s="99">
        <f>Q201*H201</f>
        <v>0</v>
      </c>
      <c r="S201" s="99">
        <v>0</v>
      </c>
      <c r="T201" s="100">
        <f>S201*H201</f>
        <v>0</v>
      </c>
      <c r="AR201" s="101" t="s">
        <v>178</v>
      </c>
      <c r="AT201" s="101" t="s">
        <v>174</v>
      </c>
      <c r="AU201" s="101" t="s">
        <v>83</v>
      </c>
      <c r="AY201" s="10" t="s">
        <v>172</v>
      </c>
      <c r="BE201" s="102">
        <f>IF(N201="základní",J201,0)</f>
        <v>9325.58</v>
      </c>
      <c r="BF201" s="102">
        <f>IF(N201="snížená",J201,0)</f>
        <v>0</v>
      </c>
      <c r="BG201" s="102">
        <f>IF(N201="zákl. přenesená",J201,0)</f>
        <v>0</v>
      </c>
      <c r="BH201" s="102">
        <f>IF(N201="sníž. přenesená",J201,0)</f>
        <v>0</v>
      </c>
      <c r="BI201" s="102">
        <f>IF(N201="nulová",J201,0)</f>
        <v>0</v>
      </c>
      <c r="BJ201" s="10" t="s">
        <v>83</v>
      </c>
      <c r="BK201" s="102">
        <f>ROUND(I201*H201,2)</f>
        <v>9325.58</v>
      </c>
      <c r="BL201" s="10" t="s">
        <v>178</v>
      </c>
      <c r="BM201" s="101" t="s">
        <v>480</v>
      </c>
    </row>
    <row r="202" spans="2:65" s="1" customFormat="1" x14ac:dyDescent="0.2">
      <c r="B202" s="21"/>
      <c r="D202" s="103" t="s">
        <v>180</v>
      </c>
      <c r="F202" s="104" t="s">
        <v>786</v>
      </c>
      <c r="I202" s="105"/>
      <c r="L202" s="21"/>
      <c r="M202" s="106"/>
      <c r="T202" s="33"/>
      <c r="AT202" s="10" t="s">
        <v>180</v>
      </c>
      <c r="AU202" s="10" t="s">
        <v>83</v>
      </c>
    </row>
    <row r="203" spans="2:65" s="1" customFormat="1" ht="24.2" customHeight="1" x14ac:dyDescent="0.2">
      <c r="B203" s="21"/>
      <c r="C203" s="152" t="s">
        <v>331</v>
      </c>
      <c r="D203" s="152" t="s">
        <v>174</v>
      </c>
      <c r="E203" s="153" t="s">
        <v>787</v>
      </c>
      <c r="F203" s="154" t="s">
        <v>788</v>
      </c>
      <c r="G203" s="155" t="s">
        <v>295</v>
      </c>
      <c r="H203" s="156">
        <v>0.122</v>
      </c>
      <c r="I203" s="94">
        <v>33122.589999999997</v>
      </c>
      <c r="J203" s="157">
        <f>ROUND(I203*H203,2)</f>
        <v>4040.96</v>
      </c>
      <c r="K203" s="158"/>
      <c r="L203" s="21"/>
      <c r="M203" s="159" t="s">
        <v>1</v>
      </c>
      <c r="N203" s="98" t="s">
        <v>40</v>
      </c>
      <c r="P203" s="99">
        <f>O203*H203</f>
        <v>0</v>
      </c>
      <c r="Q203" s="99">
        <v>0</v>
      </c>
      <c r="R203" s="99">
        <f>Q203*H203</f>
        <v>0</v>
      </c>
      <c r="S203" s="99">
        <v>0</v>
      </c>
      <c r="T203" s="100">
        <f>S203*H203</f>
        <v>0</v>
      </c>
      <c r="AR203" s="101" t="s">
        <v>178</v>
      </c>
      <c r="AT203" s="101" t="s">
        <v>174</v>
      </c>
      <c r="AU203" s="101" t="s">
        <v>83</v>
      </c>
      <c r="AY203" s="10" t="s">
        <v>172</v>
      </c>
      <c r="BE203" s="102">
        <f>IF(N203="základní",J203,0)</f>
        <v>4040.96</v>
      </c>
      <c r="BF203" s="102">
        <f>IF(N203="snížená",J203,0)</f>
        <v>0</v>
      </c>
      <c r="BG203" s="102">
        <f>IF(N203="zákl. přenesená",J203,0)</f>
        <v>0</v>
      </c>
      <c r="BH203" s="102">
        <f>IF(N203="sníž. přenesená",J203,0)</f>
        <v>0</v>
      </c>
      <c r="BI203" s="102">
        <f>IF(N203="nulová",J203,0)</f>
        <v>0</v>
      </c>
      <c r="BJ203" s="10" t="s">
        <v>83</v>
      </c>
      <c r="BK203" s="102">
        <f>ROUND(I203*H203,2)</f>
        <v>4040.96</v>
      </c>
      <c r="BL203" s="10" t="s">
        <v>178</v>
      </c>
      <c r="BM203" s="101" t="s">
        <v>491</v>
      </c>
    </row>
    <row r="204" spans="2:65" s="1" customFormat="1" ht="19.5" x14ac:dyDescent="0.2">
      <c r="B204" s="21"/>
      <c r="D204" s="103" t="s">
        <v>180</v>
      </c>
      <c r="F204" s="104" t="s">
        <v>788</v>
      </c>
      <c r="I204" s="105"/>
      <c r="L204" s="21"/>
      <c r="M204" s="106"/>
      <c r="T204" s="33"/>
      <c r="AT204" s="10" t="s">
        <v>180</v>
      </c>
      <c r="AU204" s="10" t="s">
        <v>83</v>
      </c>
    </row>
    <row r="205" spans="2:65" s="1" customFormat="1" ht="16.5" customHeight="1" x14ac:dyDescent="0.2">
      <c r="B205" s="21"/>
      <c r="C205" s="152" t="s">
        <v>337</v>
      </c>
      <c r="D205" s="152" t="s">
        <v>174</v>
      </c>
      <c r="E205" s="153" t="s">
        <v>789</v>
      </c>
      <c r="F205" s="154" t="s">
        <v>790</v>
      </c>
      <c r="G205" s="155" t="s">
        <v>189</v>
      </c>
      <c r="H205" s="156">
        <v>12</v>
      </c>
      <c r="I205" s="94">
        <v>8587.41</v>
      </c>
      <c r="J205" s="157">
        <f>ROUND(I205*H205,2)</f>
        <v>103048.92</v>
      </c>
      <c r="K205" s="158"/>
      <c r="L205" s="21"/>
      <c r="M205" s="159" t="s">
        <v>1</v>
      </c>
      <c r="N205" s="98" t="s">
        <v>40</v>
      </c>
      <c r="P205" s="99">
        <f>O205*H205</f>
        <v>0</v>
      </c>
      <c r="Q205" s="99">
        <v>0</v>
      </c>
      <c r="R205" s="99">
        <f>Q205*H205</f>
        <v>0</v>
      </c>
      <c r="S205" s="99">
        <v>0</v>
      </c>
      <c r="T205" s="100">
        <f>S205*H205</f>
        <v>0</v>
      </c>
      <c r="AR205" s="101" t="s">
        <v>178</v>
      </c>
      <c r="AT205" s="101" t="s">
        <v>174</v>
      </c>
      <c r="AU205" s="101" t="s">
        <v>83</v>
      </c>
      <c r="AY205" s="10" t="s">
        <v>172</v>
      </c>
      <c r="BE205" s="102">
        <f>IF(N205="základní",J205,0)</f>
        <v>103048.92</v>
      </c>
      <c r="BF205" s="102">
        <f>IF(N205="snížená",J205,0)</f>
        <v>0</v>
      </c>
      <c r="BG205" s="102">
        <f>IF(N205="zákl. přenesená",J205,0)</f>
        <v>0</v>
      </c>
      <c r="BH205" s="102">
        <f>IF(N205="sníž. přenesená",J205,0)</f>
        <v>0</v>
      </c>
      <c r="BI205" s="102">
        <f>IF(N205="nulová",J205,0)</f>
        <v>0</v>
      </c>
      <c r="BJ205" s="10" t="s">
        <v>83</v>
      </c>
      <c r="BK205" s="102">
        <f>ROUND(I205*H205,2)</f>
        <v>103048.92</v>
      </c>
      <c r="BL205" s="10" t="s">
        <v>178</v>
      </c>
      <c r="BM205" s="101" t="s">
        <v>501</v>
      </c>
    </row>
    <row r="206" spans="2:65" s="1" customFormat="1" x14ac:dyDescent="0.2">
      <c r="B206" s="21"/>
      <c r="D206" s="103" t="s">
        <v>180</v>
      </c>
      <c r="F206" s="104" t="s">
        <v>790</v>
      </c>
      <c r="I206" s="105"/>
      <c r="L206" s="21"/>
      <c r="M206" s="106"/>
      <c r="T206" s="33"/>
      <c r="AT206" s="10" t="s">
        <v>180</v>
      </c>
      <c r="AU206" s="10" t="s">
        <v>83</v>
      </c>
    </row>
    <row r="207" spans="2:65" s="1" customFormat="1" ht="24.2" customHeight="1" x14ac:dyDescent="0.2">
      <c r="B207" s="21"/>
      <c r="C207" s="152" t="s">
        <v>345</v>
      </c>
      <c r="D207" s="152" t="s">
        <v>174</v>
      </c>
      <c r="E207" s="153" t="s">
        <v>791</v>
      </c>
      <c r="F207" s="154" t="s">
        <v>792</v>
      </c>
      <c r="G207" s="155" t="s">
        <v>269</v>
      </c>
      <c r="H207" s="156">
        <v>120</v>
      </c>
      <c r="I207" s="94">
        <v>3894.5499999999997</v>
      </c>
      <c r="J207" s="157">
        <f>ROUND(I207*H207,2)</f>
        <v>467346</v>
      </c>
      <c r="K207" s="158"/>
      <c r="L207" s="21"/>
      <c r="M207" s="159" t="s">
        <v>1</v>
      </c>
      <c r="N207" s="98" t="s">
        <v>40</v>
      </c>
      <c r="P207" s="99">
        <f>O207*H207</f>
        <v>0</v>
      </c>
      <c r="Q207" s="99">
        <v>0</v>
      </c>
      <c r="R207" s="99">
        <f>Q207*H207</f>
        <v>0</v>
      </c>
      <c r="S207" s="99">
        <v>0</v>
      </c>
      <c r="T207" s="100">
        <f>S207*H207</f>
        <v>0</v>
      </c>
      <c r="AR207" s="101" t="s">
        <v>178</v>
      </c>
      <c r="AT207" s="101" t="s">
        <v>174</v>
      </c>
      <c r="AU207" s="101" t="s">
        <v>83</v>
      </c>
      <c r="AY207" s="10" t="s">
        <v>172</v>
      </c>
      <c r="BE207" s="102">
        <f>IF(N207="základní",J207,0)</f>
        <v>467346</v>
      </c>
      <c r="BF207" s="102">
        <f>IF(N207="snížená",J207,0)</f>
        <v>0</v>
      </c>
      <c r="BG207" s="102">
        <f>IF(N207="zákl. přenesená",J207,0)</f>
        <v>0</v>
      </c>
      <c r="BH207" s="102">
        <f>IF(N207="sníž. přenesená",J207,0)</f>
        <v>0</v>
      </c>
      <c r="BI207" s="102">
        <f>IF(N207="nulová",J207,0)</f>
        <v>0</v>
      </c>
      <c r="BJ207" s="10" t="s">
        <v>83</v>
      </c>
      <c r="BK207" s="102">
        <f>ROUND(I207*H207,2)</f>
        <v>467346</v>
      </c>
      <c r="BL207" s="10" t="s">
        <v>178</v>
      </c>
      <c r="BM207" s="101" t="s">
        <v>518</v>
      </c>
    </row>
    <row r="208" spans="2:65" s="1" customFormat="1" x14ac:dyDescent="0.2">
      <c r="B208" s="21"/>
      <c r="D208" s="103" t="s">
        <v>180</v>
      </c>
      <c r="F208" s="104" t="s">
        <v>792</v>
      </c>
      <c r="I208" s="105"/>
      <c r="L208" s="21"/>
      <c r="M208" s="106"/>
      <c r="T208" s="33"/>
      <c r="AT208" s="10" t="s">
        <v>180</v>
      </c>
      <c r="AU208" s="10" t="s">
        <v>83</v>
      </c>
    </row>
    <row r="209" spans="2:65" s="160" customFormat="1" ht="22.5" x14ac:dyDescent="0.2">
      <c r="B209" s="161"/>
      <c r="D209" s="103" t="s">
        <v>182</v>
      </c>
      <c r="E209" s="162" t="s">
        <v>1</v>
      </c>
      <c r="F209" s="163" t="s">
        <v>793</v>
      </c>
      <c r="H209" s="162" t="s">
        <v>1</v>
      </c>
      <c r="I209" s="121"/>
      <c r="L209" s="161"/>
      <c r="M209" s="164"/>
      <c r="T209" s="165"/>
      <c r="AT209" s="162" t="s">
        <v>182</v>
      </c>
      <c r="AU209" s="162" t="s">
        <v>83</v>
      </c>
      <c r="AV209" s="160" t="s">
        <v>83</v>
      </c>
      <c r="AW209" s="160" t="s">
        <v>32</v>
      </c>
      <c r="AX209" s="160" t="s">
        <v>75</v>
      </c>
      <c r="AY209" s="162" t="s">
        <v>172</v>
      </c>
    </row>
    <row r="210" spans="2:65" s="7" customFormat="1" x14ac:dyDescent="0.2">
      <c r="B210" s="107"/>
      <c r="D210" s="103" t="s">
        <v>182</v>
      </c>
      <c r="E210" s="108" t="s">
        <v>1</v>
      </c>
      <c r="F210" s="109" t="s">
        <v>794</v>
      </c>
      <c r="H210" s="110">
        <v>120</v>
      </c>
      <c r="I210" s="111"/>
      <c r="L210" s="107"/>
      <c r="M210" s="112"/>
      <c r="T210" s="113"/>
      <c r="AT210" s="108" t="s">
        <v>182</v>
      </c>
      <c r="AU210" s="108" t="s">
        <v>83</v>
      </c>
      <c r="AV210" s="7" t="s">
        <v>85</v>
      </c>
      <c r="AW210" s="7" t="s">
        <v>32</v>
      </c>
      <c r="AX210" s="7" t="s">
        <v>75</v>
      </c>
      <c r="AY210" s="108" t="s">
        <v>172</v>
      </c>
    </row>
    <row r="211" spans="2:65" s="8" customFormat="1" x14ac:dyDescent="0.2">
      <c r="B211" s="114"/>
      <c r="D211" s="103" t="s">
        <v>182</v>
      </c>
      <c r="E211" s="115" t="s">
        <v>1</v>
      </c>
      <c r="F211" s="116" t="s">
        <v>186</v>
      </c>
      <c r="H211" s="117">
        <v>120</v>
      </c>
      <c r="I211" s="118"/>
      <c r="L211" s="114"/>
      <c r="M211" s="119"/>
      <c r="T211" s="120"/>
      <c r="AT211" s="115" t="s">
        <v>182</v>
      </c>
      <c r="AU211" s="115" t="s">
        <v>83</v>
      </c>
      <c r="AV211" s="8" t="s">
        <v>178</v>
      </c>
      <c r="AW211" s="8" t="s">
        <v>32</v>
      </c>
      <c r="AX211" s="8" t="s">
        <v>83</v>
      </c>
      <c r="AY211" s="115" t="s">
        <v>172</v>
      </c>
    </row>
    <row r="212" spans="2:65" s="1" customFormat="1" ht="24.2" customHeight="1" x14ac:dyDescent="0.2">
      <c r="B212" s="21"/>
      <c r="C212" s="174" t="s">
        <v>353</v>
      </c>
      <c r="D212" s="152" t="s">
        <v>174</v>
      </c>
      <c r="E212" s="153" t="s">
        <v>795</v>
      </c>
      <c r="F212" s="154" t="s">
        <v>796</v>
      </c>
      <c r="G212" s="155" t="s">
        <v>229</v>
      </c>
      <c r="H212" s="156">
        <v>138</v>
      </c>
      <c r="I212" s="94">
        <v>2515.21</v>
      </c>
      <c r="J212" s="157">
        <f>ROUND(I212*H212,2)</f>
        <v>347098.98</v>
      </c>
      <c r="K212" s="158"/>
      <c r="L212" s="21"/>
      <c r="M212" s="159" t="s">
        <v>1</v>
      </c>
      <c r="N212" s="98" t="s">
        <v>40</v>
      </c>
      <c r="P212" s="99">
        <f>O212*H212</f>
        <v>0</v>
      </c>
      <c r="Q212" s="99">
        <v>0</v>
      </c>
      <c r="R212" s="99">
        <f>Q212*H212</f>
        <v>0</v>
      </c>
      <c r="S212" s="99">
        <v>0</v>
      </c>
      <c r="T212" s="100">
        <f>S212*H212</f>
        <v>0</v>
      </c>
      <c r="AR212" s="101" t="s">
        <v>178</v>
      </c>
      <c r="AT212" s="101" t="s">
        <v>174</v>
      </c>
      <c r="AU212" s="101" t="s">
        <v>83</v>
      </c>
      <c r="AY212" s="10" t="s">
        <v>172</v>
      </c>
      <c r="BE212" s="102">
        <f>IF(N212="základní",J212,0)</f>
        <v>347098.98</v>
      </c>
      <c r="BF212" s="102">
        <f>IF(N212="snížená",J212,0)</f>
        <v>0</v>
      </c>
      <c r="BG212" s="102">
        <f>IF(N212="zákl. přenesená",J212,0)</f>
        <v>0</v>
      </c>
      <c r="BH212" s="102">
        <f>IF(N212="sníž. přenesená",J212,0)</f>
        <v>0</v>
      </c>
      <c r="BI212" s="102">
        <f>IF(N212="nulová",J212,0)</f>
        <v>0</v>
      </c>
      <c r="BJ212" s="10" t="s">
        <v>83</v>
      </c>
      <c r="BK212" s="102">
        <f>ROUND(I212*H212,2)</f>
        <v>347098.98</v>
      </c>
      <c r="BL212" s="10" t="s">
        <v>178</v>
      </c>
      <c r="BM212" s="101" t="s">
        <v>527</v>
      </c>
    </row>
    <row r="213" spans="2:65" s="1" customFormat="1" ht="19.5" x14ac:dyDescent="0.2">
      <c r="B213" s="21"/>
      <c r="D213" s="103" t="s">
        <v>180</v>
      </c>
      <c r="F213" s="104" t="s">
        <v>796</v>
      </c>
      <c r="I213" s="105"/>
      <c r="L213" s="21"/>
      <c r="M213" s="106"/>
      <c r="T213" s="33"/>
      <c r="AT213" s="10" t="s">
        <v>180</v>
      </c>
      <c r="AU213" s="10" t="s">
        <v>83</v>
      </c>
    </row>
    <row r="214" spans="2:65" s="7" customFormat="1" x14ac:dyDescent="0.2">
      <c r="B214" s="107"/>
      <c r="D214" s="103" t="s">
        <v>182</v>
      </c>
      <c r="E214" s="108" t="s">
        <v>1</v>
      </c>
      <c r="F214" s="109" t="s">
        <v>797</v>
      </c>
      <c r="H214" s="110">
        <v>138</v>
      </c>
      <c r="I214" s="111"/>
      <c r="L214" s="107"/>
      <c r="M214" s="112"/>
      <c r="T214" s="113"/>
      <c r="AT214" s="108" t="s">
        <v>182</v>
      </c>
      <c r="AU214" s="108" t="s">
        <v>83</v>
      </c>
      <c r="AV214" s="7" t="s">
        <v>85</v>
      </c>
      <c r="AW214" s="7" t="s">
        <v>32</v>
      </c>
      <c r="AX214" s="7" t="s">
        <v>75</v>
      </c>
      <c r="AY214" s="108" t="s">
        <v>172</v>
      </c>
    </row>
    <row r="215" spans="2:65" s="8" customFormat="1" x14ac:dyDescent="0.2">
      <c r="B215" s="114"/>
      <c r="D215" s="103" t="s">
        <v>182</v>
      </c>
      <c r="E215" s="115" t="s">
        <v>1</v>
      </c>
      <c r="F215" s="116" t="s">
        <v>186</v>
      </c>
      <c r="H215" s="117">
        <v>138</v>
      </c>
      <c r="I215" s="118"/>
      <c r="L215" s="114"/>
      <c r="M215" s="119"/>
      <c r="T215" s="120"/>
      <c r="AT215" s="115" t="s">
        <v>182</v>
      </c>
      <c r="AU215" s="115" t="s">
        <v>83</v>
      </c>
      <c r="AV215" s="8" t="s">
        <v>178</v>
      </c>
      <c r="AW215" s="8" t="s">
        <v>32</v>
      </c>
      <c r="AX215" s="8" t="s">
        <v>83</v>
      </c>
      <c r="AY215" s="115" t="s">
        <v>172</v>
      </c>
    </row>
    <row r="216" spans="2:65" s="6" customFormat="1" ht="25.9" customHeight="1" x14ac:dyDescent="0.2">
      <c r="B216" s="76"/>
      <c r="D216" s="77" t="s">
        <v>74</v>
      </c>
      <c r="E216" s="78" t="s">
        <v>196</v>
      </c>
      <c r="F216" s="78" t="s">
        <v>310</v>
      </c>
      <c r="I216" s="79"/>
      <c r="J216" s="80">
        <f>BK216</f>
        <v>442934.88</v>
      </c>
      <c r="L216" s="76"/>
      <c r="M216" s="81"/>
      <c r="P216" s="82">
        <f>SUM(P217:P226)</f>
        <v>0</v>
      </c>
      <c r="R216" s="82">
        <f>SUM(R217:R226)</f>
        <v>0</v>
      </c>
      <c r="T216" s="83">
        <f>SUM(T217:T226)</f>
        <v>0</v>
      </c>
      <c r="AR216" s="77" t="s">
        <v>83</v>
      </c>
      <c r="AT216" s="84" t="s">
        <v>74</v>
      </c>
      <c r="AU216" s="84" t="s">
        <v>75</v>
      </c>
      <c r="AY216" s="77" t="s">
        <v>172</v>
      </c>
      <c r="BK216" s="85">
        <f>SUM(BK217:BK226)</f>
        <v>442934.88</v>
      </c>
    </row>
    <row r="217" spans="2:65" s="1" customFormat="1" ht="21.75" customHeight="1" x14ac:dyDescent="0.2">
      <c r="B217" s="21"/>
      <c r="C217" s="152" t="s">
        <v>359</v>
      </c>
      <c r="D217" s="152" t="s">
        <v>174</v>
      </c>
      <c r="E217" s="153" t="s">
        <v>798</v>
      </c>
      <c r="F217" s="154" t="s">
        <v>799</v>
      </c>
      <c r="G217" s="155" t="s">
        <v>189</v>
      </c>
      <c r="H217" s="156">
        <v>17.850000000000001</v>
      </c>
      <c r="I217" s="94">
        <v>11654.55</v>
      </c>
      <c r="J217" s="157">
        <f>ROUND(I217*H217,2)</f>
        <v>208033.72</v>
      </c>
      <c r="K217" s="158"/>
      <c r="L217" s="21"/>
      <c r="M217" s="159" t="s">
        <v>1</v>
      </c>
      <c r="N217" s="98" t="s">
        <v>40</v>
      </c>
      <c r="P217" s="99">
        <f>O217*H217</f>
        <v>0</v>
      </c>
      <c r="Q217" s="99">
        <v>0</v>
      </c>
      <c r="R217" s="99">
        <f>Q217*H217</f>
        <v>0</v>
      </c>
      <c r="S217" s="99">
        <v>0</v>
      </c>
      <c r="T217" s="100">
        <f>S217*H217</f>
        <v>0</v>
      </c>
      <c r="AR217" s="101" t="s">
        <v>178</v>
      </c>
      <c r="AT217" s="101" t="s">
        <v>174</v>
      </c>
      <c r="AU217" s="101" t="s">
        <v>83</v>
      </c>
      <c r="AY217" s="10" t="s">
        <v>172</v>
      </c>
      <c r="BE217" s="102">
        <f>IF(N217="základní",J217,0)</f>
        <v>208033.72</v>
      </c>
      <c r="BF217" s="102">
        <f>IF(N217="snížená",J217,0)</f>
        <v>0</v>
      </c>
      <c r="BG217" s="102">
        <f>IF(N217="zákl. přenesená",J217,0)</f>
        <v>0</v>
      </c>
      <c r="BH217" s="102">
        <f>IF(N217="sníž. přenesená",J217,0)</f>
        <v>0</v>
      </c>
      <c r="BI217" s="102">
        <f>IF(N217="nulová",J217,0)</f>
        <v>0</v>
      </c>
      <c r="BJ217" s="10" t="s">
        <v>83</v>
      </c>
      <c r="BK217" s="102">
        <f>ROUND(I217*H217,2)</f>
        <v>208033.72</v>
      </c>
      <c r="BL217" s="10" t="s">
        <v>178</v>
      </c>
      <c r="BM217" s="101" t="s">
        <v>541</v>
      </c>
    </row>
    <row r="218" spans="2:65" s="1" customFormat="1" x14ac:dyDescent="0.2">
      <c r="B218" s="21"/>
      <c r="D218" s="103" t="s">
        <v>180</v>
      </c>
      <c r="F218" s="104" t="s">
        <v>799</v>
      </c>
      <c r="I218" s="105"/>
      <c r="L218" s="21"/>
      <c r="M218" s="106"/>
      <c r="T218" s="33"/>
      <c r="AT218" s="10" t="s">
        <v>180</v>
      </c>
      <c r="AU218" s="10" t="s">
        <v>83</v>
      </c>
    </row>
    <row r="219" spans="2:65" s="1" customFormat="1" ht="21.75" customHeight="1" x14ac:dyDescent="0.2">
      <c r="B219" s="21"/>
      <c r="C219" s="152" t="s">
        <v>670</v>
      </c>
      <c r="D219" s="152" t="s">
        <v>174</v>
      </c>
      <c r="E219" s="153" t="s">
        <v>800</v>
      </c>
      <c r="F219" s="154" t="s">
        <v>801</v>
      </c>
      <c r="G219" s="155" t="s">
        <v>177</v>
      </c>
      <c r="H219" s="156">
        <v>82.144000000000005</v>
      </c>
      <c r="I219" s="94">
        <v>1103.8599999999999</v>
      </c>
      <c r="J219" s="157">
        <f>ROUND(I219*H219,2)</f>
        <v>90675.48</v>
      </c>
      <c r="K219" s="158"/>
      <c r="L219" s="21"/>
      <c r="M219" s="159" t="s">
        <v>1</v>
      </c>
      <c r="N219" s="98" t="s">
        <v>40</v>
      </c>
      <c r="P219" s="99">
        <f>O219*H219</f>
        <v>0</v>
      </c>
      <c r="Q219" s="99">
        <v>0</v>
      </c>
      <c r="R219" s="99">
        <f>Q219*H219</f>
        <v>0</v>
      </c>
      <c r="S219" s="99">
        <v>0</v>
      </c>
      <c r="T219" s="100">
        <f>S219*H219</f>
        <v>0</v>
      </c>
      <c r="AR219" s="101" t="s">
        <v>178</v>
      </c>
      <c r="AT219" s="101" t="s">
        <v>174</v>
      </c>
      <c r="AU219" s="101" t="s">
        <v>83</v>
      </c>
      <c r="AY219" s="10" t="s">
        <v>172</v>
      </c>
      <c r="BE219" s="102">
        <f>IF(N219="základní",J219,0)</f>
        <v>90675.48</v>
      </c>
      <c r="BF219" s="102">
        <f>IF(N219="snížená",J219,0)</f>
        <v>0</v>
      </c>
      <c r="BG219" s="102">
        <f>IF(N219="zákl. přenesená",J219,0)</f>
        <v>0</v>
      </c>
      <c r="BH219" s="102">
        <f>IF(N219="sníž. přenesená",J219,0)</f>
        <v>0</v>
      </c>
      <c r="BI219" s="102">
        <f>IF(N219="nulová",J219,0)</f>
        <v>0</v>
      </c>
      <c r="BJ219" s="10" t="s">
        <v>83</v>
      </c>
      <c r="BK219" s="102">
        <f>ROUND(I219*H219,2)</f>
        <v>90675.48</v>
      </c>
      <c r="BL219" s="10" t="s">
        <v>178</v>
      </c>
      <c r="BM219" s="101" t="s">
        <v>802</v>
      </c>
    </row>
    <row r="220" spans="2:65" s="1" customFormat="1" x14ac:dyDescent="0.2">
      <c r="B220" s="21"/>
      <c r="D220" s="103" t="s">
        <v>180</v>
      </c>
      <c r="F220" s="104" t="s">
        <v>801</v>
      </c>
      <c r="I220" s="105"/>
      <c r="L220" s="21"/>
      <c r="M220" s="106"/>
      <c r="T220" s="33"/>
      <c r="AT220" s="10" t="s">
        <v>180</v>
      </c>
      <c r="AU220" s="10" t="s">
        <v>83</v>
      </c>
    </row>
    <row r="221" spans="2:65" s="1" customFormat="1" ht="21.75" customHeight="1" x14ac:dyDescent="0.2">
      <c r="B221" s="21"/>
      <c r="C221" s="152" t="s">
        <v>364</v>
      </c>
      <c r="D221" s="152" t="s">
        <v>174</v>
      </c>
      <c r="E221" s="153" t="s">
        <v>803</v>
      </c>
      <c r="F221" s="154" t="s">
        <v>804</v>
      </c>
      <c r="G221" s="155" t="s">
        <v>177</v>
      </c>
      <c r="H221" s="156">
        <v>82.144000000000005</v>
      </c>
      <c r="I221" s="94">
        <v>490.82</v>
      </c>
      <c r="J221" s="157">
        <f>ROUND(I221*H221,2)</f>
        <v>40317.919999999998</v>
      </c>
      <c r="K221" s="158"/>
      <c r="L221" s="21"/>
      <c r="M221" s="159" t="s">
        <v>1</v>
      </c>
      <c r="N221" s="98" t="s">
        <v>40</v>
      </c>
      <c r="P221" s="99">
        <f>O221*H221</f>
        <v>0</v>
      </c>
      <c r="Q221" s="99">
        <v>0</v>
      </c>
      <c r="R221" s="99">
        <f>Q221*H221</f>
        <v>0</v>
      </c>
      <c r="S221" s="99">
        <v>0</v>
      </c>
      <c r="T221" s="100">
        <f>S221*H221</f>
        <v>0</v>
      </c>
      <c r="AR221" s="101" t="s">
        <v>178</v>
      </c>
      <c r="AT221" s="101" t="s">
        <v>174</v>
      </c>
      <c r="AU221" s="101" t="s">
        <v>83</v>
      </c>
      <c r="AY221" s="10" t="s">
        <v>172</v>
      </c>
      <c r="BE221" s="102">
        <f>IF(N221="základní",J221,0)</f>
        <v>40317.919999999998</v>
      </c>
      <c r="BF221" s="102">
        <f>IF(N221="snížená",J221,0)</f>
        <v>0</v>
      </c>
      <c r="BG221" s="102">
        <f>IF(N221="zákl. přenesená",J221,0)</f>
        <v>0</v>
      </c>
      <c r="BH221" s="102">
        <f>IF(N221="sníž. přenesená",J221,0)</f>
        <v>0</v>
      </c>
      <c r="BI221" s="102">
        <f>IF(N221="nulová",J221,0)</f>
        <v>0</v>
      </c>
      <c r="BJ221" s="10" t="s">
        <v>83</v>
      </c>
      <c r="BK221" s="102">
        <f>ROUND(I221*H221,2)</f>
        <v>40317.919999999998</v>
      </c>
      <c r="BL221" s="10" t="s">
        <v>178</v>
      </c>
      <c r="BM221" s="101" t="s">
        <v>805</v>
      </c>
    </row>
    <row r="222" spans="2:65" s="1" customFormat="1" x14ac:dyDescent="0.2">
      <c r="B222" s="21"/>
      <c r="D222" s="103" t="s">
        <v>180</v>
      </c>
      <c r="F222" s="104" t="s">
        <v>804</v>
      </c>
      <c r="I222" s="105"/>
      <c r="L222" s="21"/>
      <c r="M222" s="106"/>
      <c r="T222" s="33"/>
      <c r="AT222" s="10" t="s">
        <v>180</v>
      </c>
      <c r="AU222" s="10" t="s">
        <v>83</v>
      </c>
    </row>
    <row r="223" spans="2:65" s="1" customFormat="1" ht="24.2" customHeight="1" x14ac:dyDescent="0.2">
      <c r="B223" s="21"/>
      <c r="C223" s="152" t="s">
        <v>372</v>
      </c>
      <c r="D223" s="152" t="s">
        <v>174</v>
      </c>
      <c r="E223" s="153" t="s">
        <v>806</v>
      </c>
      <c r="F223" s="154" t="s">
        <v>807</v>
      </c>
      <c r="G223" s="155" t="s">
        <v>295</v>
      </c>
      <c r="H223" s="156">
        <v>2.6829999999999998</v>
      </c>
      <c r="I223" s="94">
        <v>33122.589999999997</v>
      </c>
      <c r="J223" s="157">
        <f>ROUND(I223*H223,2)</f>
        <v>88867.91</v>
      </c>
      <c r="K223" s="158"/>
      <c r="L223" s="21"/>
      <c r="M223" s="159" t="s">
        <v>1</v>
      </c>
      <c r="N223" s="98" t="s">
        <v>40</v>
      </c>
      <c r="P223" s="99">
        <f>O223*H223</f>
        <v>0</v>
      </c>
      <c r="Q223" s="99">
        <v>0</v>
      </c>
      <c r="R223" s="99">
        <f>Q223*H223</f>
        <v>0</v>
      </c>
      <c r="S223" s="99">
        <v>0</v>
      </c>
      <c r="T223" s="100">
        <f>S223*H223</f>
        <v>0</v>
      </c>
      <c r="AR223" s="101" t="s">
        <v>178</v>
      </c>
      <c r="AT223" s="101" t="s">
        <v>174</v>
      </c>
      <c r="AU223" s="101" t="s">
        <v>83</v>
      </c>
      <c r="AY223" s="10" t="s">
        <v>172</v>
      </c>
      <c r="BE223" s="102">
        <f>IF(N223="základní",J223,0)</f>
        <v>88867.91</v>
      </c>
      <c r="BF223" s="102">
        <f>IF(N223="snížená",J223,0)</f>
        <v>0</v>
      </c>
      <c r="BG223" s="102">
        <f>IF(N223="zákl. přenesená",J223,0)</f>
        <v>0</v>
      </c>
      <c r="BH223" s="102">
        <f>IF(N223="sníž. přenesená",J223,0)</f>
        <v>0</v>
      </c>
      <c r="BI223" s="102">
        <f>IF(N223="nulová",J223,0)</f>
        <v>0</v>
      </c>
      <c r="BJ223" s="10" t="s">
        <v>83</v>
      </c>
      <c r="BK223" s="102">
        <f>ROUND(I223*H223,2)</f>
        <v>88867.91</v>
      </c>
      <c r="BL223" s="10" t="s">
        <v>178</v>
      </c>
      <c r="BM223" s="101" t="s">
        <v>808</v>
      </c>
    </row>
    <row r="224" spans="2:65" s="1" customFormat="1" x14ac:dyDescent="0.2">
      <c r="B224" s="21"/>
      <c r="D224" s="103" t="s">
        <v>180</v>
      </c>
      <c r="F224" s="104" t="s">
        <v>807</v>
      </c>
      <c r="I224" s="105"/>
      <c r="L224" s="21"/>
      <c r="M224" s="106"/>
      <c r="T224" s="33"/>
      <c r="AT224" s="10" t="s">
        <v>180</v>
      </c>
      <c r="AU224" s="10" t="s">
        <v>83</v>
      </c>
    </row>
    <row r="225" spans="2:65" s="1" customFormat="1" ht="16.5" customHeight="1" x14ac:dyDescent="0.2">
      <c r="B225" s="21"/>
      <c r="C225" s="152" t="s">
        <v>380</v>
      </c>
      <c r="D225" s="152" t="s">
        <v>174</v>
      </c>
      <c r="E225" s="153" t="s">
        <v>809</v>
      </c>
      <c r="F225" s="154" t="s">
        <v>810</v>
      </c>
      <c r="G225" s="155" t="s">
        <v>728</v>
      </c>
      <c r="H225" s="156">
        <v>35</v>
      </c>
      <c r="I225" s="94">
        <v>429.71</v>
      </c>
      <c r="J225" s="157">
        <f>ROUND(I225*H225,2)</f>
        <v>15039.85</v>
      </c>
      <c r="K225" s="158"/>
      <c r="L225" s="21"/>
      <c r="M225" s="159" t="s">
        <v>1</v>
      </c>
      <c r="N225" s="98" t="s">
        <v>40</v>
      </c>
      <c r="P225" s="99">
        <f>O225*H225</f>
        <v>0</v>
      </c>
      <c r="Q225" s="99">
        <v>0</v>
      </c>
      <c r="R225" s="99">
        <f>Q225*H225</f>
        <v>0</v>
      </c>
      <c r="S225" s="99">
        <v>0</v>
      </c>
      <c r="T225" s="100">
        <f>S225*H225</f>
        <v>0</v>
      </c>
      <c r="AR225" s="101" t="s">
        <v>178</v>
      </c>
      <c r="AT225" s="101" t="s">
        <v>174</v>
      </c>
      <c r="AU225" s="101" t="s">
        <v>83</v>
      </c>
      <c r="AY225" s="10" t="s">
        <v>172</v>
      </c>
      <c r="BE225" s="102">
        <f>IF(N225="základní",J225,0)</f>
        <v>15039.85</v>
      </c>
      <c r="BF225" s="102">
        <f>IF(N225="snížená",J225,0)</f>
        <v>0</v>
      </c>
      <c r="BG225" s="102">
        <f>IF(N225="zákl. přenesená",J225,0)</f>
        <v>0</v>
      </c>
      <c r="BH225" s="102">
        <f>IF(N225="sníž. přenesená",J225,0)</f>
        <v>0</v>
      </c>
      <c r="BI225" s="102">
        <f>IF(N225="nulová",J225,0)</f>
        <v>0</v>
      </c>
      <c r="BJ225" s="10" t="s">
        <v>83</v>
      </c>
      <c r="BK225" s="102">
        <f>ROUND(I225*H225,2)</f>
        <v>15039.85</v>
      </c>
      <c r="BL225" s="10" t="s">
        <v>178</v>
      </c>
      <c r="BM225" s="101" t="s">
        <v>811</v>
      </c>
    </row>
    <row r="226" spans="2:65" s="1" customFormat="1" x14ac:dyDescent="0.2">
      <c r="B226" s="21"/>
      <c r="D226" s="103" t="s">
        <v>180</v>
      </c>
      <c r="F226" s="104" t="s">
        <v>810</v>
      </c>
      <c r="I226" s="105"/>
      <c r="L226" s="21"/>
      <c r="M226" s="106"/>
      <c r="T226" s="33"/>
      <c r="AT226" s="10" t="s">
        <v>180</v>
      </c>
      <c r="AU226" s="10" t="s">
        <v>83</v>
      </c>
    </row>
    <row r="227" spans="2:65" s="6" customFormat="1" ht="25.9" customHeight="1" x14ac:dyDescent="0.2">
      <c r="B227" s="76"/>
      <c r="D227" s="77" t="s">
        <v>74</v>
      </c>
      <c r="E227" s="78" t="s">
        <v>178</v>
      </c>
      <c r="F227" s="78" t="s">
        <v>812</v>
      </c>
      <c r="I227" s="79"/>
      <c r="J227" s="80">
        <f>BK227</f>
        <v>569877.78</v>
      </c>
      <c r="L227" s="76"/>
      <c r="M227" s="81"/>
      <c r="P227" s="82">
        <f>SUM(P228:P247)</f>
        <v>0</v>
      </c>
      <c r="R227" s="82">
        <f>SUM(R228:R247)</f>
        <v>0</v>
      </c>
      <c r="T227" s="83">
        <f>SUM(T228:T247)</f>
        <v>0</v>
      </c>
      <c r="AR227" s="77" t="s">
        <v>83</v>
      </c>
      <c r="AT227" s="84" t="s">
        <v>74</v>
      </c>
      <c r="AU227" s="84" t="s">
        <v>75</v>
      </c>
      <c r="AY227" s="77" t="s">
        <v>172</v>
      </c>
      <c r="BK227" s="85">
        <f>SUM(BK228:BK247)</f>
        <v>569877.78</v>
      </c>
    </row>
    <row r="228" spans="2:65" s="1" customFormat="1" ht="24.2" customHeight="1" x14ac:dyDescent="0.2">
      <c r="B228" s="21"/>
      <c r="C228" s="152" t="s">
        <v>387</v>
      </c>
      <c r="D228" s="152" t="s">
        <v>174</v>
      </c>
      <c r="E228" s="153" t="s">
        <v>813</v>
      </c>
      <c r="F228" s="154" t="s">
        <v>814</v>
      </c>
      <c r="G228" s="155" t="s">
        <v>189</v>
      </c>
      <c r="H228" s="156">
        <v>8.8859999999999992</v>
      </c>
      <c r="I228" s="94">
        <v>11654.55</v>
      </c>
      <c r="J228" s="157">
        <f>ROUND(I228*H228,2)</f>
        <v>103562.33</v>
      </c>
      <c r="K228" s="158"/>
      <c r="L228" s="21"/>
      <c r="M228" s="159" t="s">
        <v>1</v>
      </c>
      <c r="N228" s="98" t="s">
        <v>40</v>
      </c>
      <c r="P228" s="99">
        <f>O228*H228</f>
        <v>0</v>
      </c>
      <c r="Q228" s="99">
        <v>0</v>
      </c>
      <c r="R228" s="99">
        <f>Q228*H228</f>
        <v>0</v>
      </c>
      <c r="S228" s="99">
        <v>0</v>
      </c>
      <c r="T228" s="100">
        <f>S228*H228</f>
        <v>0</v>
      </c>
      <c r="AR228" s="101" t="s">
        <v>178</v>
      </c>
      <c r="AT228" s="101" t="s">
        <v>174</v>
      </c>
      <c r="AU228" s="101" t="s">
        <v>83</v>
      </c>
      <c r="AY228" s="10" t="s">
        <v>172</v>
      </c>
      <c r="BE228" s="102">
        <f>IF(N228="základní",J228,0)</f>
        <v>103562.33</v>
      </c>
      <c r="BF228" s="102">
        <f>IF(N228="snížená",J228,0)</f>
        <v>0</v>
      </c>
      <c r="BG228" s="102">
        <f>IF(N228="zákl. přenesená",J228,0)</f>
        <v>0</v>
      </c>
      <c r="BH228" s="102">
        <f>IF(N228="sníž. přenesená",J228,0)</f>
        <v>0</v>
      </c>
      <c r="BI228" s="102">
        <f>IF(N228="nulová",J228,0)</f>
        <v>0</v>
      </c>
      <c r="BJ228" s="10" t="s">
        <v>83</v>
      </c>
      <c r="BK228" s="102">
        <f>ROUND(I228*H228,2)</f>
        <v>103562.33</v>
      </c>
      <c r="BL228" s="10" t="s">
        <v>178</v>
      </c>
      <c r="BM228" s="101" t="s">
        <v>815</v>
      </c>
    </row>
    <row r="229" spans="2:65" s="1" customFormat="1" x14ac:dyDescent="0.2">
      <c r="B229" s="21"/>
      <c r="D229" s="103" t="s">
        <v>180</v>
      </c>
      <c r="F229" s="104" t="s">
        <v>814</v>
      </c>
      <c r="I229" s="105"/>
      <c r="L229" s="21"/>
      <c r="M229" s="106"/>
      <c r="T229" s="33"/>
      <c r="AT229" s="10" t="s">
        <v>180</v>
      </c>
      <c r="AU229" s="10" t="s">
        <v>83</v>
      </c>
    </row>
    <row r="230" spans="2:65" s="7" customFormat="1" x14ac:dyDescent="0.2">
      <c r="B230" s="107"/>
      <c r="D230" s="103" t="s">
        <v>182</v>
      </c>
      <c r="E230" s="108" t="s">
        <v>1</v>
      </c>
      <c r="F230" s="109" t="s">
        <v>816</v>
      </c>
      <c r="H230" s="110">
        <v>8.8859999999999992</v>
      </c>
      <c r="I230" s="111"/>
      <c r="L230" s="107"/>
      <c r="M230" s="112"/>
      <c r="T230" s="113"/>
      <c r="AT230" s="108" t="s">
        <v>182</v>
      </c>
      <c r="AU230" s="108" t="s">
        <v>83</v>
      </c>
      <c r="AV230" s="7" t="s">
        <v>85</v>
      </c>
      <c r="AW230" s="7" t="s">
        <v>32</v>
      </c>
      <c r="AX230" s="7" t="s">
        <v>75</v>
      </c>
      <c r="AY230" s="108" t="s">
        <v>172</v>
      </c>
    </row>
    <row r="231" spans="2:65" s="8" customFormat="1" x14ac:dyDescent="0.2">
      <c r="B231" s="114"/>
      <c r="D231" s="103" t="s">
        <v>182</v>
      </c>
      <c r="E231" s="115" t="s">
        <v>1</v>
      </c>
      <c r="F231" s="116" t="s">
        <v>186</v>
      </c>
      <c r="H231" s="117">
        <v>8.8859999999999992</v>
      </c>
      <c r="I231" s="118"/>
      <c r="L231" s="114"/>
      <c r="M231" s="119"/>
      <c r="T231" s="120"/>
      <c r="AT231" s="115" t="s">
        <v>182</v>
      </c>
      <c r="AU231" s="115" t="s">
        <v>83</v>
      </c>
      <c r="AV231" s="8" t="s">
        <v>178</v>
      </c>
      <c r="AW231" s="8" t="s">
        <v>32</v>
      </c>
      <c r="AX231" s="8" t="s">
        <v>83</v>
      </c>
      <c r="AY231" s="115" t="s">
        <v>172</v>
      </c>
    </row>
    <row r="232" spans="2:65" s="1" customFormat="1" ht="21.75" customHeight="1" x14ac:dyDescent="0.2">
      <c r="B232" s="21"/>
      <c r="C232" s="152" t="s">
        <v>398</v>
      </c>
      <c r="D232" s="152" t="s">
        <v>174</v>
      </c>
      <c r="E232" s="153" t="s">
        <v>817</v>
      </c>
      <c r="F232" s="154" t="s">
        <v>818</v>
      </c>
      <c r="G232" s="155" t="s">
        <v>177</v>
      </c>
      <c r="H232" s="156">
        <v>54.823999999999998</v>
      </c>
      <c r="I232" s="94">
        <v>1227.05</v>
      </c>
      <c r="J232" s="157">
        <f>ROUND(I232*H232,2)</f>
        <v>67271.789999999994</v>
      </c>
      <c r="K232" s="158"/>
      <c r="L232" s="21"/>
      <c r="M232" s="159" t="s">
        <v>1</v>
      </c>
      <c r="N232" s="98" t="s">
        <v>40</v>
      </c>
      <c r="P232" s="99">
        <f>O232*H232</f>
        <v>0</v>
      </c>
      <c r="Q232" s="99">
        <v>0</v>
      </c>
      <c r="R232" s="99">
        <f>Q232*H232</f>
        <v>0</v>
      </c>
      <c r="S232" s="99">
        <v>0</v>
      </c>
      <c r="T232" s="100">
        <f>S232*H232</f>
        <v>0</v>
      </c>
      <c r="AR232" s="101" t="s">
        <v>178</v>
      </c>
      <c r="AT232" s="101" t="s">
        <v>174</v>
      </c>
      <c r="AU232" s="101" t="s">
        <v>83</v>
      </c>
      <c r="AY232" s="10" t="s">
        <v>172</v>
      </c>
      <c r="BE232" s="102">
        <f>IF(N232="základní",J232,0)</f>
        <v>67271.789999999994</v>
      </c>
      <c r="BF232" s="102">
        <f>IF(N232="snížená",J232,0)</f>
        <v>0</v>
      </c>
      <c r="BG232" s="102">
        <f>IF(N232="zákl. přenesená",J232,0)</f>
        <v>0</v>
      </c>
      <c r="BH232" s="102">
        <f>IF(N232="sníž. přenesená",J232,0)</f>
        <v>0</v>
      </c>
      <c r="BI232" s="102">
        <f>IF(N232="nulová",J232,0)</f>
        <v>0</v>
      </c>
      <c r="BJ232" s="10" t="s">
        <v>83</v>
      </c>
      <c r="BK232" s="102">
        <f>ROUND(I232*H232,2)</f>
        <v>67271.789999999994</v>
      </c>
      <c r="BL232" s="10" t="s">
        <v>178</v>
      </c>
      <c r="BM232" s="101" t="s">
        <v>819</v>
      </c>
    </row>
    <row r="233" spans="2:65" s="1" customFormat="1" x14ac:dyDescent="0.2">
      <c r="B233" s="21"/>
      <c r="D233" s="103" t="s">
        <v>180</v>
      </c>
      <c r="F233" s="104" t="s">
        <v>818</v>
      </c>
      <c r="I233" s="105"/>
      <c r="L233" s="21"/>
      <c r="M233" s="106"/>
      <c r="T233" s="33"/>
      <c r="AT233" s="10" t="s">
        <v>180</v>
      </c>
      <c r="AU233" s="10" t="s">
        <v>83</v>
      </c>
    </row>
    <row r="234" spans="2:65" s="7" customFormat="1" x14ac:dyDescent="0.2">
      <c r="B234" s="107"/>
      <c r="D234" s="103" t="s">
        <v>182</v>
      </c>
      <c r="E234" s="108" t="s">
        <v>1</v>
      </c>
      <c r="F234" s="109" t="s">
        <v>820</v>
      </c>
      <c r="H234" s="110">
        <v>54.823999999999998</v>
      </c>
      <c r="I234" s="111"/>
      <c r="L234" s="107"/>
      <c r="M234" s="112"/>
      <c r="T234" s="113"/>
      <c r="AT234" s="108" t="s">
        <v>182</v>
      </c>
      <c r="AU234" s="108" t="s">
        <v>83</v>
      </c>
      <c r="AV234" s="7" t="s">
        <v>85</v>
      </c>
      <c r="AW234" s="7" t="s">
        <v>32</v>
      </c>
      <c r="AX234" s="7" t="s">
        <v>75</v>
      </c>
      <c r="AY234" s="108" t="s">
        <v>172</v>
      </c>
    </row>
    <row r="235" spans="2:65" s="8" customFormat="1" x14ac:dyDescent="0.2">
      <c r="B235" s="114"/>
      <c r="D235" s="103" t="s">
        <v>182</v>
      </c>
      <c r="E235" s="115" t="s">
        <v>1</v>
      </c>
      <c r="F235" s="116" t="s">
        <v>186</v>
      </c>
      <c r="H235" s="117">
        <v>54.823999999999998</v>
      </c>
      <c r="I235" s="118"/>
      <c r="L235" s="114"/>
      <c r="M235" s="119"/>
      <c r="T235" s="120"/>
      <c r="AT235" s="115" t="s">
        <v>182</v>
      </c>
      <c r="AU235" s="115" t="s">
        <v>83</v>
      </c>
      <c r="AV235" s="8" t="s">
        <v>178</v>
      </c>
      <c r="AW235" s="8" t="s">
        <v>32</v>
      </c>
      <c r="AX235" s="8" t="s">
        <v>83</v>
      </c>
      <c r="AY235" s="115" t="s">
        <v>172</v>
      </c>
    </row>
    <row r="236" spans="2:65" s="1" customFormat="1" ht="16.5" customHeight="1" x14ac:dyDescent="0.2">
      <c r="B236" s="21"/>
      <c r="C236" s="152" t="s">
        <v>404</v>
      </c>
      <c r="D236" s="152" t="s">
        <v>174</v>
      </c>
      <c r="E236" s="153" t="s">
        <v>821</v>
      </c>
      <c r="F236" s="154" t="s">
        <v>822</v>
      </c>
      <c r="G236" s="155" t="s">
        <v>177</v>
      </c>
      <c r="H236" s="156">
        <v>54.823999999999998</v>
      </c>
      <c r="I236" s="94">
        <v>613.04</v>
      </c>
      <c r="J236" s="157">
        <f>ROUND(I236*H236,2)</f>
        <v>33609.300000000003</v>
      </c>
      <c r="K236" s="158"/>
      <c r="L236" s="21"/>
      <c r="M236" s="159" t="s">
        <v>1</v>
      </c>
      <c r="N236" s="98" t="s">
        <v>40</v>
      </c>
      <c r="P236" s="99">
        <f>O236*H236</f>
        <v>0</v>
      </c>
      <c r="Q236" s="99">
        <v>0</v>
      </c>
      <c r="R236" s="99">
        <f>Q236*H236</f>
        <v>0</v>
      </c>
      <c r="S236" s="99">
        <v>0</v>
      </c>
      <c r="T236" s="100">
        <f>S236*H236</f>
        <v>0</v>
      </c>
      <c r="AR236" s="101" t="s">
        <v>178</v>
      </c>
      <c r="AT236" s="101" t="s">
        <v>174</v>
      </c>
      <c r="AU236" s="101" t="s">
        <v>83</v>
      </c>
      <c r="AY236" s="10" t="s">
        <v>172</v>
      </c>
      <c r="BE236" s="102">
        <f>IF(N236="základní",J236,0)</f>
        <v>33609.300000000003</v>
      </c>
      <c r="BF236" s="102">
        <f>IF(N236="snížená",J236,0)</f>
        <v>0</v>
      </c>
      <c r="BG236" s="102">
        <f>IF(N236="zákl. přenesená",J236,0)</f>
        <v>0</v>
      </c>
      <c r="BH236" s="102">
        <f>IF(N236="sníž. přenesená",J236,0)</f>
        <v>0</v>
      </c>
      <c r="BI236" s="102">
        <f>IF(N236="nulová",J236,0)</f>
        <v>0</v>
      </c>
      <c r="BJ236" s="10" t="s">
        <v>83</v>
      </c>
      <c r="BK236" s="102">
        <f>ROUND(I236*H236,2)</f>
        <v>33609.300000000003</v>
      </c>
      <c r="BL236" s="10" t="s">
        <v>178</v>
      </c>
      <c r="BM236" s="101" t="s">
        <v>823</v>
      </c>
    </row>
    <row r="237" spans="2:65" s="1" customFormat="1" x14ac:dyDescent="0.2">
      <c r="B237" s="21"/>
      <c r="D237" s="103" t="s">
        <v>180</v>
      </c>
      <c r="F237" s="104" t="s">
        <v>822</v>
      </c>
      <c r="I237" s="105"/>
      <c r="L237" s="21"/>
      <c r="M237" s="106"/>
      <c r="T237" s="33"/>
      <c r="AT237" s="10" t="s">
        <v>180</v>
      </c>
      <c r="AU237" s="10" t="s">
        <v>83</v>
      </c>
    </row>
    <row r="238" spans="2:65" s="1" customFormat="1" ht="16.5" customHeight="1" x14ac:dyDescent="0.2">
      <c r="B238" s="21"/>
      <c r="C238" s="152" t="s">
        <v>409</v>
      </c>
      <c r="D238" s="152" t="s">
        <v>174</v>
      </c>
      <c r="E238" s="153" t="s">
        <v>824</v>
      </c>
      <c r="F238" s="154" t="s">
        <v>825</v>
      </c>
      <c r="G238" s="155" t="s">
        <v>295</v>
      </c>
      <c r="H238" s="156">
        <v>1.36</v>
      </c>
      <c r="I238" s="94">
        <v>33122.589999999997</v>
      </c>
      <c r="J238" s="157">
        <f>ROUND(I238*H238,2)</f>
        <v>45046.720000000001</v>
      </c>
      <c r="K238" s="158"/>
      <c r="L238" s="21"/>
      <c r="M238" s="159" t="s">
        <v>1</v>
      </c>
      <c r="N238" s="98" t="s">
        <v>40</v>
      </c>
      <c r="P238" s="99">
        <f>O238*H238</f>
        <v>0</v>
      </c>
      <c r="Q238" s="99">
        <v>0</v>
      </c>
      <c r="R238" s="99">
        <f>Q238*H238</f>
        <v>0</v>
      </c>
      <c r="S238" s="99">
        <v>0</v>
      </c>
      <c r="T238" s="100">
        <f>S238*H238</f>
        <v>0</v>
      </c>
      <c r="AR238" s="101" t="s">
        <v>178</v>
      </c>
      <c r="AT238" s="101" t="s">
        <v>174</v>
      </c>
      <c r="AU238" s="101" t="s">
        <v>83</v>
      </c>
      <c r="AY238" s="10" t="s">
        <v>172</v>
      </c>
      <c r="BE238" s="102">
        <f>IF(N238="základní",J238,0)</f>
        <v>45046.720000000001</v>
      </c>
      <c r="BF238" s="102">
        <f>IF(N238="snížená",J238,0)</f>
        <v>0</v>
      </c>
      <c r="BG238" s="102">
        <f>IF(N238="zákl. přenesená",J238,0)</f>
        <v>0</v>
      </c>
      <c r="BH238" s="102">
        <f>IF(N238="sníž. přenesená",J238,0)</f>
        <v>0</v>
      </c>
      <c r="BI238" s="102">
        <f>IF(N238="nulová",J238,0)</f>
        <v>0</v>
      </c>
      <c r="BJ238" s="10" t="s">
        <v>83</v>
      </c>
      <c r="BK238" s="102">
        <f>ROUND(I238*H238,2)</f>
        <v>45046.720000000001</v>
      </c>
      <c r="BL238" s="10" t="s">
        <v>178</v>
      </c>
      <c r="BM238" s="101" t="s">
        <v>826</v>
      </c>
    </row>
    <row r="239" spans="2:65" s="1" customFormat="1" x14ac:dyDescent="0.2">
      <c r="B239" s="21"/>
      <c r="D239" s="103" t="s">
        <v>180</v>
      </c>
      <c r="F239" s="104" t="s">
        <v>825</v>
      </c>
      <c r="I239" s="105"/>
      <c r="L239" s="21"/>
      <c r="M239" s="106"/>
      <c r="T239" s="33"/>
      <c r="AT239" s="10" t="s">
        <v>180</v>
      </c>
      <c r="AU239" s="10" t="s">
        <v>83</v>
      </c>
    </row>
    <row r="240" spans="2:65" s="1" customFormat="1" ht="16.5" customHeight="1" x14ac:dyDescent="0.2">
      <c r="B240" s="21"/>
      <c r="C240" s="152" t="s">
        <v>414</v>
      </c>
      <c r="D240" s="152" t="s">
        <v>174</v>
      </c>
      <c r="E240" s="153" t="s">
        <v>827</v>
      </c>
      <c r="F240" s="154" t="s">
        <v>828</v>
      </c>
      <c r="G240" s="155" t="s">
        <v>430</v>
      </c>
      <c r="H240" s="156">
        <v>1</v>
      </c>
      <c r="I240" s="94">
        <v>24535.18</v>
      </c>
      <c r="J240" s="157">
        <f>ROUND(I240*H240,2)</f>
        <v>24535.18</v>
      </c>
      <c r="K240" s="158"/>
      <c r="L240" s="21"/>
      <c r="M240" s="159" t="s">
        <v>1</v>
      </c>
      <c r="N240" s="98" t="s">
        <v>40</v>
      </c>
      <c r="P240" s="99">
        <f>O240*H240</f>
        <v>0</v>
      </c>
      <c r="Q240" s="99">
        <v>0</v>
      </c>
      <c r="R240" s="99">
        <f>Q240*H240</f>
        <v>0</v>
      </c>
      <c r="S240" s="99">
        <v>0</v>
      </c>
      <c r="T240" s="100">
        <f>S240*H240</f>
        <v>0</v>
      </c>
      <c r="AR240" s="101" t="s">
        <v>178</v>
      </c>
      <c r="AT240" s="101" t="s">
        <v>174</v>
      </c>
      <c r="AU240" s="101" t="s">
        <v>83</v>
      </c>
      <c r="AY240" s="10" t="s">
        <v>172</v>
      </c>
      <c r="BE240" s="102">
        <f>IF(N240="základní",J240,0)</f>
        <v>24535.18</v>
      </c>
      <c r="BF240" s="102">
        <f>IF(N240="snížená",J240,0)</f>
        <v>0</v>
      </c>
      <c r="BG240" s="102">
        <f>IF(N240="zákl. přenesená",J240,0)</f>
        <v>0</v>
      </c>
      <c r="BH240" s="102">
        <f>IF(N240="sníž. přenesená",J240,0)</f>
        <v>0</v>
      </c>
      <c r="BI240" s="102">
        <f>IF(N240="nulová",J240,0)</f>
        <v>0</v>
      </c>
      <c r="BJ240" s="10" t="s">
        <v>83</v>
      </c>
      <c r="BK240" s="102">
        <f>ROUND(I240*H240,2)</f>
        <v>24535.18</v>
      </c>
      <c r="BL240" s="10" t="s">
        <v>178</v>
      </c>
      <c r="BM240" s="101" t="s">
        <v>829</v>
      </c>
    </row>
    <row r="241" spans="2:65" s="1" customFormat="1" x14ac:dyDescent="0.2">
      <c r="B241" s="21"/>
      <c r="D241" s="103" t="s">
        <v>180</v>
      </c>
      <c r="F241" s="104" t="s">
        <v>828</v>
      </c>
      <c r="I241" s="105"/>
      <c r="L241" s="21"/>
      <c r="M241" s="106"/>
      <c r="T241" s="33"/>
      <c r="AT241" s="10" t="s">
        <v>180</v>
      </c>
      <c r="AU241" s="10" t="s">
        <v>83</v>
      </c>
    </row>
    <row r="242" spans="2:65" s="1" customFormat="1" ht="16.5" customHeight="1" x14ac:dyDescent="0.2">
      <c r="B242" s="21"/>
      <c r="C242" s="152" t="s">
        <v>420</v>
      </c>
      <c r="D242" s="152" t="s">
        <v>174</v>
      </c>
      <c r="E242" s="153" t="s">
        <v>830</v>
      </c>
      <c r="F242" s="154" t="s">
        <v>831</v>
      </c>
      <c r="G242" s="155" t="s">
        <v>189</v>
      </c>
      <c r="H242" s="156">
        <v>0.19</v>
      </c>
      <c r="I242" s="94">
        <v>677942.7</v>
      </c>
      <c r="J242" s="157">
        <f>ROUND(I242*H242,2)</f>
        <v>128809.11</v>
      </c>
      <c r="K242" s="158"/>
      <c r="L242" s="21"/>
      <c r="M242" s="159" t="s">
        <v>1</v>
      </c>
      <c r="N242" s="98" t="s">
        <v>40</v>
      </c>
      <c r="P242" s="99">
        <f>O242*H242</f>
        <v>0</v>
      </c>
      <c r="Q242" s="99">
        <v>0</v>
      </c>
      <c r="R242" s="99">
        <f>Q242*H242</f>
        <v>0</v>
      </c>
      <c r="S242" s="99">
        <v>0</v>
      </c>
      <c r="T242" s="100">
        <f>S242*H242</f>
        <v>0</v>
      </c>
      <c r="AR242" s="101" t="s">
        <v>178</v>
      </c>
      <c r="AT242" s="101" t="s">
        <v>174</v>
      </c>
      <c r="AU242" s="101" t="s">
        <v>83</v>
      </c>
      <c r="AY242" s="10" t="s">
        <v>172</v>
      </c>
      <c r="BE242" s="102">
        <f>IF(N242="základní",J242,0)</f>
        <v>128809.11</v>
      </c>
      <c r="BF242" s="102">
        <f>IF(N242="snížená",J242,0)</f>
        <v>0</v>
      </c>
      <c r="BG242" s="102">
        <f>IF(N242="zákl. přenesená",J242,0)</f>
        <v>0</v>
      </c>
      <c r="BH242" s="102">
        <f>IF(N242="sníž. přenesená",J242,0)</f>
        <v>0</v>
      </c>
      <c r="BI242" s="102">
        <f>IF(N242="nulová",J242,0)</f>
        <v>0</v>
      </c>
      <c r="BJ242" s="10" t="s">
        <v>83</v>
      </c>
      <c r="BK242" s="102">
        <f>ROUND(I242*H242,2)</f>
        <v>128809.11</v>
      </c>
      <c r="BL242" s="10" t="s">
        <v>178</v>
      </c>
      <c r="BM242" s="101" t="s">
        <v>832</v>
      </c>
    </row>
    <row r="243" spans="2:65" s="1" customFormat="1" x14ac:dyDescent="0.2">
      <c r="B243" s="21"/>
      <c r="D243" s="103" t="s">
        <v>180</v>
      </c>
      <c r="F243" s="104" t="s">
        <v>831</v>
      </c>
      <c r="I243" s="105"/>
      <c r="L243" s="21"/>
      <c r="M243" s="106"/>
      <c r="T243" s="33"/>
      <c r="AT243" s="10" t="s">
        <v>180</v>
      </c>
      <c r="AU243" s="10" t="s">
        <v>83</v>
      </c>
    </row>
    <row r="244" spans="2:65" s="1" customFormat="1" ht="16.5" customHeight="1" x14ac:dyDescent="0.2">
      <c r="B244" s="21"/>
      <c r="C244" s="152" t="s">
        <v>427</v>
      </c>
      <c r="D244" s="152" t="s">
        <v>174</v>
      </c>
      <c r="E244" s="153" t="s">
        <v>833</v>
      </c>
      <c r="F244" s="154" t="s">
        <v>834</v>
      </c>
      <c r="G244" s="155" t="s">
        <v>232</v>
      </c>
      <c r="H244" s="156">
        <v>45</v>
      </c>
      <c r="I244" s="94">
        <v>920.53</v>
      </c>
      <c r="J244" s="157">
        <f>ROUND(I244*H244,2)</f>
        <v>41423.85</v>
      </c>
      <c r="K244" s="158"/>
      <c r="L244" s="21"/>
      <c r="M244" s="159" t="s">
        <v>1</v>
      </c>
      <c r="N244" s="98" t="s">
        <v>40</v>
      </c>
      <c r="P244" s="99">
        <f>O244*H244</f>
        <v>0</v>
      </c>
      <c r="Q244" s="99">
        <v>0</v>
      </c>
      <c r="R244" s="99">
        <f>Q244*H244</f>
        <v>0</v>
      </c>
      <c r="S244" s="99">
        <v>0</v>
      </c>
      <c r="T244" s="100">
        <f>S244*H244</f>
        <v>0</v>
      </c>
      <c r="AR244" s="101" t="s">
        <v>178</v>
      </c>
      <c r="AT244" s="101" t="s">
        <v>174</v>
      </c>
      <c r="AU244" s="101" t="s">
        <v>83</v>
      </c>
      <c r="AY244" s="10" t="s">
        <v>172</v>
      </c>
      <c r="BE244" s="102">
        <f>IF(N244="základní",J244,0)</f>
        <v>41423.85</v>
      </c>
      <c r="BF244" s="102">
        <f>IF(N244="snížená",J244,0)</f>
        <v>0</v>
      </c>
      <c r="BG244" s="102">
        <f>IF(N244="zákl. přenesená",J244,0)</f>
        <v>0</v>
      </c>
      <c r="BH244" s="102">
        <f>IF(N244="sníž. přenesená",J244,0)</f>
        <v>0</v>
      </c>
      <c r="BI244" s="102">
        <f>IF(N244="nulová",J244,0)</f>
        <v>0</v>
      </c>
      <c r="BJ244" s="10" t="s">
        <v>83</v>
      </c>
      <c r="BK244" s="102">
        <f>ROUND(I244*H244,2)</f>
        <v>41423.85</v>
      </c>
      <c r="BL244" s="10" t="s">
        <v>178</v>
      </c>
      <c r="BM244" s="101" t="s">
        <v>835</v>
      </c>
    </row>
    <row r="245" spans="2:65" s="1" customFormat="1" x14ac:dyDescent="0.2">
      <c r="B245" s="21"/>
      <c r="D245" s="103" t="s">
        <v>180</v>
      </c>
      <c r="F245" s="104" t="s">
        <v>834</v>
      </c>
      <c r="I245" s="105"/>
      <c r="L245" s="21"/>
      <c r="M245" s="106"/>
      <c r="T245" s="33"/>
      <c r="AT245" s="10" t="s">
        <v>180</v>
      </c>
      <c r="AU245" s="10" t="s">
        <v>83</v>
      </c>
    </row>
    <row r="246" spans="2:65" s="1" customFormat="1" ht="16.5" customHeight="1" x14ac:dyDescent="0.2">
      <c r="B246" s="21"/>
      <c r="C246" s="152" t="s">
        <v>439</v>
      </c>
      <c r="D246" s="152" t="s">
        <v>174</v>
      </c>
      <c r="E246" s="153" t="s">
        <v>836</v>
      </c>
      <c r="F246" s="154" t="s">
        <v>837</v>
      </c>
      <c r="G246" s="155" t="s">
        <v>295</v>
      </c>
      <c r="H246" s="156">
        <v>0.32</v>
      </c>
      <c r="I246" s="94">
        <v>392560.94</v>
      </c>
      <c r="J246" s="157">
        <f>ROUND(I246*H246,2)</f>
        <v>125619.5</v>
      </c>
      <c r="K246" s="158"/>
      <c r="L246" s="21"/>
      <c r="M246" s="159" t="s">
        <v>1</v>
      </c>
      <c r="N246" s="98" t="s">
        <v>40</v>
      </c>
      <c r="P246" s="99">
        <f>O246*H246</f>
        <v>0</v>
      </c>
      <c r="Q246" s="99">
        <v>0</v>
      </c>
      <c r="R246" s="99">
        <f>Q246*H246</f>
        <v>0</v>
      </c>
      <c r="S246" s="99">
        <v>0</v>
      </c>
      <c r="T246" s="100">
        <f>S246*H246</f>
        <v>0</v>
      </c>
      <c r="AR246" s="101" t="s">
        <v>178</v>
      </c>
      <c r="AT246" s="101" t="s">
        <v>174</v>
      </c>
      <c r="AU246" s="101" t="s">
        <v>83</v>
      </c>
      <c r="AY246" s="10" t="s">
        <v>172</v>
      </c>
      <c r="BE246" s="102">
        <f>IF(N246="základní",J246,0)</f>
        <v>125619.5</v>
      </c>
      <c r="BF246" s="102">
        <f>IF(N246="snížená",J246,0)</f>
        <v>0</v>
      </c>
      <c r="BG246" s="102">
        <f>IF(N246="zákl. přenesená",J246,0)</f>
        <v>0</v>
      </c>
      <c r="BH246" s="102">
        <f>IF(N246="sníž. přenesená",J246,0)</f>
        <v>0</v>
      </c>
      <c r="BI246" s="102">
        <f>IF(N246="nulová",J246,0)</f>
        <v>0</v>
      </c>
      <c r="BJ246" s="10" t="s">
        <v>83</v>
      </c>
      <c r="BK246" s="102">
        <f>ROUND(I246*H246,2)</f>
        <v>125619.5</v>
      </c>
      <c r="BL246" s="10" t="s">
        <v>178</v>
      </c>
      <c r="BM246" s="101" t="s">
        <v>838</v>
      </c>
    </row>
    <row r="247" spans="2:65" s="1" customFormat="1" x14ac:dyDescent="0.2">
      <c r="B247" s="21"/>
      <c r="D247" s="103" t="s">
        <v>180</v>
      </c>
      <c r="F247" s="104" t="s">
        <v>837</v>
      </c>
      <c r="I247" s="105"/>
      <c r="L247" s="21"/>
      <c r="M247" s="106"/>
      <c r="T247" s="33"/>
      <c r="AT247" s="10" t="s">
        <v>180</v>
      </c>
      <c r="AU247" s="10" t="s">
        <v>83</v>
      </c>
    </row>
    <row r="248" spans="2:65" s="6" customFormat="1" ht="25.9" customHeight="1" x14ac:dyDescent="0.2">
      <c r="B248" s="76"/>
      <c r="D248" s="77" t="s">
        <v>74</v>
      </c>
      <c r="E248" s="78" t="s">
        <v>205</v>
      </c>
      <c r="F248" s="78" t="s">
        <v>839</v>
      </c>
      <c r="I248" s="79"/>
      <c r="J248" s="80">
        <f>BK248</f>
        <v>261534.96000000002</v>
      </c>
      <c r="L248" s="76"/>
      <c r="M248" s="81"/>
      <c r="P248" s="82">
        <f>SUM(P249:P260)</f>
        <v>0</v>
      </c>
      <c r="R248" s="82">
        <f>SUM(R249:R260)</f>
        <v>0</v>
      </c>
      <c r="T248" s="83">
        <f>SUM(T249:T260)</f>
        <v>0</v>
      </c>
      <c r="AR248" s="77" t="s">
        <v>83</v>
      </c>
      <c r="AT248" s="84" t="s">
        <v>74</v>
      </c>
      <c r="AU248" s="84" t="s">
        <v>75</v>
      </c>
      <c r="AY248" s="77" t="s">
        <v>172</v>
      </c>
      <c r="BK248" s="85">
        <f>SUM(BK249:BK260)</f>
        <v>261534.96000000002</v>
      </c>
    </row>
    <row r="249" spans="2:65" s="1" customFormat="1" ht="16.5" customHeight="1" x14ac:dyDescent="0.2">
      <c r="B249" s="21"/>
      <c r="C249" s="174" t="s">
        <v>448</v>
      </c>
      <c r="D249" s="152" t="s">
        <v>174</v>
      </c>
      <c r="E249" s="153" t="s">
        <v>840</v>
      </c>
      <c r="F249" s="154" t="s">
        <v>1457</v>
      </c>
      <c r="G249" s="155" t="s">
        <v>177</v>
      </c>
      <c r="H249" s="156">
        <v>51.094999999999999</v>
      </c>
      <c r="I249" s="94">
        <v>736.23</v>
      </c>
      <c r="J249" s="157">
        <f>ROUND(I249*H249,2)</f>
        <v>37617.67</v>
      </c>
      <c r="K249" s="158"/>
      <c r="L249" s="21"/>
      <c r="M249" s="159" t="s">
        <v>1</v>
      </c>
      <c r="N249" s="98" t="s">
        <v>40</v>
      </c>
      <c r="P249" s="99">
        <f>O249*H249</f>
        <v>0</v>
      </c>
      <c r="Q249" s="99">
        <v>0</v>
      </c>
      <c r="R249" s="99">
        <f>Q249*H249</f>
        <v>0</v>
      </c>
      <c r="S249" s="99">
        <v>0</v>
      </c>
      <c r="T249" s="100">
        <f>S249*H249</f>
        <v>0</v>
      </c>
      <c r="AR249" s="101" t="s">
        <v>178</v>
      </c>
      <c r="AT249" s="101" t="s">
        <v>174</v>
      </c>
      <c r="AU249" s="101" t="s">
        <v>83</v>
      </c>
      <c r="AY249" s="10" t="s">
        <v>172</v>
      </c>
      <c r="BE249" s="102">
        <f>IF(N249="základní",J249,0)</f>
        <v>37617.67</v>
      </c>
      <c r="BF249" s="102">
        <f>IF(N249="snížená",J249,0)</f>
        <v>0</v>
      </c>
      <c r="BG249" s="102">
        <f>IF(N249="zákl. přenesená",J249,0)</f>
        <v>0</v>
      </c>
      <c r="BH249" s="102">
        <f>IF(N249="sníž. přenesená",J249,0)</f>
        <v>0</v>
      </c>
      <c r="BI249" s="102">
        <f>IF(N249="nulová",J249,0)</f>
        <v>0</v>
      </c>
      <c r="BJ249" s="10" t="s">
        <v>83</v>
      </c>
      <c r="BK249" s="102">
        <f>ROUND(I249*H249,2)</f>
        <v>37617.67</v>
      </c>
      <c r="BL249" s="10" t="s">
        <v>178</v>
      </c>
      <c r="BM249" s="101" t="s">
        <v>841</v>
      </c>
    </row>
    <row r="250" spans="2:65" s="1" customFormat="1" x14ac:dyDescent="0.2">
      <c r="B250" s="21"/>
      <c r="D250" s="103" t="s">
        <v>180</v>
      </c>
      <c r="F250" s="104" t="s">
        <v>1458</v>
      </c>
      <c r="I250" s="105"/>
      <c r="L250" s="21"/>
      <c r="M250" s="106"/>
      <c r="T250" s="33"/>
      <c r="AT250" s="10" t="s">
        <v>180</v>
      </c>
      <c r="AU250" s="10" t="s">
        <v>83</v>
      </c>
    </row>
    <row r="251" spans="2:65" s="7" customFormat="1" x14ac:dyDescent="0.2">
      <c r="B251" s="107"/>
      <c r="D251" s="103" t="s">
        <v>182</v>
      </c>
      <c r="E251" s="108" t="s">
        <v>1</v>
      </c>
      <c r="F251" s="109" t="s">
        <v>842</v>
      </c>
      <c r="H251" s="110">
        <v>51.094999999999999</v>
      </c>
      <c r="I251" s="111"/>
      <c r="L251" s="107"/>
      <c r="M251" s="112"/>
      <c r="T251" s="113"/>
      <c r="AT251" s="108" t="s">
        <v>182</v>
      </c>
      <c r="AU251" s="108" t="s">
        <v>83</v>
      </c>
      <c r="AV251" s="7" t="s">
        <v>85</v>
      </c>
      <c r="AW251" s="7" t="s">
        <v>32</v>
      </c>
      <c r="AX251" s="7" t="s">
        <v>75</v>
      </c>
      <c r="AY251" s="108" t="s">
        <v>172</v>
      </c>
    </row>
    <row r="252" spans="2:65" s="8" customFormat="1" x14ac:dyDescent="0.2">
      <c r="B252" s="114"/>
      <c r="D252" s="103" t="s">
        <v>182</v>
      </c>
      <c r="E252" s="115" t="s">
        <v>1</v>
      </c>
      <c r="F252" s="116" t="s">
        <v>186</v>
      </c>
      <c r="H252" s="117">
        <v>51.094999999999999</v>
      </c>
      <c r="I252" s="118"/>
      <c r="L252" s="114"/>
      <c r="M252" s="119"/>
      <c r="T252" s="120"/>
      <c r="AT252" s="115" t="s">
        <v>182</v>
      </c>
      <c r="AU252" s="115" t="s">
        <v>83</v>
      </c>
      <c r="AV252" s="8" t="s">
        <v>178</v>
      </c>
      <c r="AW252" s="8" t="s">
        <v>32</v>
      </c>
      <c r="AX252" s="8" t="s">
        <v>83</v>
      </c>
      <c r="AY252" s="115" t="s">
        <v>172</v>
      </c>
    </row>
    <row r="253" spans="2:65" s="1" customFormat="1" ht="24" x14ac:dyDescent="0.2">
      <c r="B253" s="21"/>
      <c r="C253" s="174" t="s">
        <v>457</v>
      </c>
      <c r="D253" s="152" t="s">
        <v>174</v>
      </c>
      <c r="E253" s="153" t="s">
        <v>843</v>
      </c>
      <c r="F253" s="154" t="s">
        <v>1459</v>
      </c>
      <c r="G253" s="155" t="s">
        <v>177</v>
      </c>
      <c r="H253" s="156">
        <v>51.094999999999999</v>
      </c>
      <c r="I253" s="94">
        <v>736.23</v>
      </c>
      <c r="J253" s="157">
        <f>ROUND(I253*H253,2)</f>
        <v>37617.67</v>
      </c>
      <c r="K253" s="158"/>
      <c r="L253" s="21"/>
      <c r="M253" s="159" t="s">
        <v>1</v>
      </c>
      <c r="N253" s="98" t="s">
        <v>40</v>
      </c>
      <c r="P253" s="99">
        <f>O253*H253</f>
        <v>0</v>
      </c>
      <c r="Q253" s="99">
        <v>0</v>
      </c>
      <c r="R253" s="99">
        <f>Q253*H253</f>
        <v>0</v>
      </c>
      <c r="S253" s="99">
        <v>0</v>
      </c>
      <c r="T253" s="100">
        <f>S253*H253</f>
        <v>0</v>
      </c>
      <c r="AR253" s="101" t="s">
        <v>178</v>
      </c>
      <c r="AT253" s="101" t="s">
        <v>174</v>
      </c>
      <c r="AU253" s="101" t="s">
        <v>83</v>
      </c>
      <c r="AY253" s="10" t="s">
        <v>172</v>
      </c>
      <c r="BE253" s="102">
        <f>IF(N253="základní",J253,0)</f>
        <v>37617.67</v>
      </c>
      <c r="BF253" s="102">
        <f>IF(N253="snížená",J253,0)</f>
        <v>0</v>
      </c>
      <c r="BG253" s="102">
        <f>IF(N253="zákl. přenesená",J253,0)</f>
        <v>0</v>
      </c>
      <c r="BH253" s="102">
        <f>IF(N253="sníž. přenesená",J253,0)</f>
        <v>0</v>
      </c>
      <c r="BI253" s="102">
        <f>IF(N253="nulová",J253,0)</f>
        <v>0</v>
      </c>
      <c r="BJ253" s="10" t="s">
        <v>83</v>
      </c>
      <c r="BK253" s="102">
        <f>ROUND(I253*H253,2)</f>
        <v>37617.67</v>
      </c>
      <c r="BL253" s="10" t="s">
        <v>178</v>
      </c>
      <c r="BM253" s="101" t="s">
        <v>845</v>
      </c>
    </row>
    <row r="254" spans="2:65" s="1" customFormat="1" x14ac:dyDescent="0.2">
      <c r="B254" s="21"/>
      <c r="D254" s="103" t="s">
        <v>180</v>
      </c>
      <c r="F254" s="104" t="s">
        <v>844</v>
      </c>
      <c r="I254" s="105"/>
      <c r="L254" s="21"/>
      <c r="M254" s="106"/>
      <c r="T254" s="33"/>
      <c r="AT254" s="10" t="s">
        <v>180</v>
      </c>
      <c r="AU254" s="10" t="s">
        <v>83</v>
      </c>
    </row>
    <row r="255" spans="2:65" s="7" customFormat="1" x14ac:dyDescent="0.2">
      <c r="B255" s="107"/>
      <c r="D255" s="103" t="s">
        <v>182</v>
      </c>
      <c r="E255" s="108" t="s">
        <v>1</v>
      </c>
      <c r="F255" s="109" t="s">
        <v>842</v>
      </c>
      <c r="H255" s="110">
        <v>51.094999999999999</v>
      </c>
      <c r="I255" s="111"/>
      <c r="L255" s="107"/>
      <c r="M255" s="112"/>
      <c r="T255" s="113"/>
      <c r="AT255" s="108" t="s">
        <v>182</v>
      </c>
      <c r="AU255" s="108" t="s">
        <v>83</v>
      </c>
      <c r="AV255" s="7" t="s">
        <v>85</v>
      </c>
      <c r="AW255" s="7" t="s">
        <v>32</v>
      </c>
      <c r="AX255" s="7" t="s">
        <v>75</v>
      </c>
      <c r="AY255" s="108" t="s">
        <v>172</v>
      </c>
    </row>
    <row r="256" spans="2:65" s="8" customFormat="1" x14ac:dyDescent="0.2">
      <c r="B256" s="114"/>
      <c r="D256" s="103" t="s">
        <v>182</v>
      </c>
      <c r="E256" s="115" t="s">
        <v>1</v>
      </c>
      <c r="F256" s="116" t="s">
        <v>186</v>
      </c>
      <c r="H256" s="117">
        <v>51.094999999999999</v>
      </c>
      <c r="I256" s="118"/>
      <c r="L256" s="114"/>
      <c r="M256" s="119"/>
      <c r="T256" s="120"/>
      <c r="AT256" s="115" t="s">
        <v>182</v>
      </c>
      <c r="AU256" s="115" t="s">
        <v>83</v>
      </c>
      <c r="AV256" s="8" t="s">
        <v>178</v>
      </c>
      <c r="AW256" s="8" t="s">
        <v>32</v>
      </c>
      <c r="AX256" s="8" t="s">
        <v>83</v>
      </c>
      <c r="AY256" s="115" t="s">
        <v>172</v>
      </c>
    </row>
    <row r="257" spans="2:65" s="1" customFormat="1" ht="21.75" customHeight="1" x14ac:dyDescent="0.2">
      <c r="B257" s="21"/>
      <c r="C257" s="152" t="s">
        <v>462</v>
      </c>
      <c r="D257" s="152" t="s">
        <v>174</v>
      </c>
      <c r="E257" s="153" t="s">
        <v>846</v>
      </c>
      <c r="F257" s="154" t="s">
        <v>847</v>
      </c>
      <c r="G257" s="155" t="s">
        <v>269</v>
      </c>
      <c r="H257" s="156">
        <v>4</v>
      </c>
      <c r="I257" s="94">
        <v>6133.3099999999995</v>
      </c>
      <c r="J257" s="157">
        <f>ROUND(I257*H257,2)</f>
        <v>24533.24</v>
      </c>
      <c r="K257" s="158"/>
      <c r="L257" s="21"/>
      <c r="M257" s="159" t="s">
        <v>1</v>
      </c>
      <c r="N257" s="98" t="s">
        <v>40</v>
      </c>
      <c r="P257" s="99">
        <f>O257*H257</f>
        <v>0</v>
      </c>
      <c r="Q257" s="99">
        <v>0</v>
      </c>
      <c r="R257" s="99">
        <f>Q257*H257</f>
        <v>0</v>
      </c>
      <c r="S257" s="99">
        <v>0</v>
      </c>
      <c r="T257" s="100">
        <f>S257*H257</f>
        <v>0</v>
      </c>
      <c r="AR257" s="101" t="s">
        <v>178</v>
      </c>
      <c r="AT257" s="101" t="s">
        <v>174</v>
      </c>
      <c r="AU257" s="101" t="s">
        <v>83</v>
      </c>
      <c r="AY257" s="10" t="s">
        <v>172</v>
      </c>
      <c r="BE257" s="102">
        <f>IF(N257="základní",J257,0)</f>
        <v>24533.24</v>
      </c>
      <c r="BF257" s="102">
        <f>IF(N257="snížená",J257,0)</f>
        <v>0</v>
      </c>
      <c r="BG257" s="102">
        <f>IF(N257="zákl. přenesená",J257,0)</f>
        <v>0</v>
      </c>
      <c r="BH257" s="102">
        <f>IF(N257="sníž. přenesená",J257,0)</f>
        <v>0</v>
      </c>
      <c r="BI257" s="102">
        <f>IF(N257="nulová",J257,0)</f>
        <v>0</v>
      </c>
      <c r="BJ257" s="10" t="s">
        <v>83</v>
      </c>
      <c r="BK257" s="102">
        <f>ROUND(I257*H257,2)</f>
        <v>24533.24</v>
      </c>
      <c r="BL257" s="10" t="s">
        <v>178</v>
      </c>
      <c r="BM257" s="101" t="s">
        <v>848</v>
      </c>
    </row>
    <row r="258" spans="2:65" s="1" customFormat="1" x14ac:dyDescent="0.2">
      <c r="B258" s="21"/>
      <c r="D258" s="103" t="s">
        <v>180</v>
      </c>
      <c r="F258" s="104" t="s">
        <v>847</v>
      </c>
      <c r="I258" s="105"/>
      <c r="L258" s="21"/>
      <c r="M258" s="106"/>
      <c r="T258" s="33"/>
      <c r="AT258" s="10" t="s">
        <v>180</v>
      </c>
      <c r="AU258" s="10" t="s">
        <v>83</v>
      </c>
    </row>
    <row r="259" spans="2:65" s="1" customFormat="1" ht="33" customHeight="1" x14ac:dyDescent="0.2">
      <c r="B259" s="21"/>
      <c r="C259" s="152" t="s">
        <v>470</v>
      </c>
      <c r="D259" s="152" t="s">
        <v>174</v>
      </c>
      <c r="E259" s="153" t="s">
        <v>849</v>
      </c>
      <c r="F259" s="154" t="s">
        <v>850</v>
      </c>
      <c r="G259" s="155" t="s">
        <v>177</v>
      </c>
      <c r="H259" s="156">
        <v>44.33</v>
      </c>
      <c r="I259" s="94">
        <v>3649.14</v>
      </c>
      <c r="J259" s="157">
        <f>ROUND(I259*H259,2)</f>
        <v>161766.38</v>
      </c>
      <c r="K259" s="158"/>
      <c r="L259" s="21"/>
      <c r="M259" s="159" t="s">
        <v>1</v>
      </c>
      <c r="N259" s="98" t="s">
        <v>40</v>
      </c>
      <c r="P259" s="99">
        <f>O259*H259</f>
        <v>0</v>
      </c>
      <c r="Q259" s="99">
        <v>0</v>
      </c>
      <c r="R259" s="99">
        <f>Q259*H259</f>
        <v>0</v>
      </c>
      <c r="S259" s="99">
        <v>0</v>
      </c>
      <c r="T259" s="100">
        <f>S259*H259</f>
        <v>0</v>
      </c>
      <c r="AR259" s="101" t="s">
        <v>178</v>
      </c>
      <c r="AT259" s="101" t="s">
        <v>174</v>
      </c>
      <c r="AU259" s="101" t="s">
        <v>83</v>
      </c>
      <c r="AY259" s="10" t="s">
        <v>172</v>
      </c>
      <c r="BE259" s="102">
        <f>IF(N259="základní",J259,0)</f>
        <v>161766.38</v>
      </c>
      <c r="BF259" s="102">
        <f>IF(N259="snížená",J259,0)</f>
        <v>0</v>
      </c>
      <c r="BG259" s="102">
        <f>IF(N259="zákl. přenesená",J259,0)</f>
        <v>0</v>
      </c>
      <c r="BH259" s="102">
        <f>IF(N259="sníž. přenesená",J259,0)</f>
        <v>0</v>
      </c>
      <c r="BI259" s="102">
        <f>IF(N259="nulová",J259,0)</f>
        <v>0</v>
      </c>
      <c r="BJ259" s="10" t="s">
        <v>83</v>
      </c>
      <c r="BK259" s="102">
        <f>ROUND(I259*H259,2)</f>
        <v>161766.38</v>
      </c>
      <c r="BL259" s="10" t="s">
        <v>178</v>
      </c>
      <c r="BM259" s="101" t="s">
        <v>851</v>
      </c>
    </row>
    <row r="260" spans="2:65" s="1" customFormat="1" ht="19.5" x14ac:dyDescent="0.2">
      <c r="B260" s="21"/>
      <c r="D260" s="103" t="s">
        <v>180</v>
      </c>
      <c r="F260" s="104" t="s">
        <v>850</v>
      </c>
      <c r="I260" s="105"/>
      <c r="L260" s="21"/>
      <c r="M260" s="106"/>
      <c r="T260" s="33"/>
      <c r="AT260" s="10" t="s">
        <v>180</v>
      </c>
      <c r="AU260" s="10" t="s">
        <v>83</v>
      </c>
    </row>
    <row r="261" spans="2:65" s="6" customFormat="1" ht="25.9" customHeight="1" x14ac:dyDescent="0.2">
      <c r="B261" s="76"/>
      <c r="D261" s="77" t="s">
        <v>74</v>
      </c>
      <c r="E261" s="78" t="s">
        <v>228</v>
      </c>
      <c r="F261" s="78" t="s">
        <v>397</v>
      </c>
      <c r="I261" s="79"/>
      <c r="J261" s="80">
        <f>BK261</f>
        <v>86995.81</v>
      </c>
      <c r="L261" s="76"/>
      <c r="M261" s="81"/>
      <c r="P261" s="82">
        <f>SUM(P262:P273)</f>
        <v>0</v>
      </c>
      <c r="R261" s="82">
        <f>SUM(R262:R273)</f>
        <v>0</v>
      </c>
      <c r="T261" s="83">
        <f>SUM(T262:T273)</f>
        <v>0</v>
      </c>
      <c r="AR261" s="77" t="s">
        <v>83</v>
      </c>
      <c r="AT261" s="84" t="s">
        <v>74</v>
      </c>
      <c r="AU261" s="84" t="s">
        <v>75</v>
      </c>
      <c r="AY261" s="77" t="s">
        <v>172</v>
      </c>
      <c r="BK261" s="85">
        <f>SUM(BK262:BK273)</f>
        <v>86995.81</v>
      </c>
    </row>
    <row r="262" spans="2:65" s="1" customFormat="1" ht="16.5" customHeight="1" x14ac:dyDescent="0.2">
      <c r="B262" s="21"/>
      <c r="C262" s="152" t="s">
        <v>475</v>
      </c>
      <c r="D262" s="152" t="s">
        <v>174</v>
      </c>
      <c r="E262" s="153" t="s">
        <v>852</v>
      </c>
      <c r="F262" s="154" t="s">
        <v>853</v>
      </c>
      <c r="G262" s="155" t="s">
        <v>269</v>
      </c>
      <c r="H262" s="156">
        <v>14</v>
      </c>
      <c r="I262" s="94">
        <v>429.71</v>
      </c>
      <c r="J262" s="157">
        <f>ROUND(I262*H262,2)</f>
        <v>6015.94</v>
      </c>
      <c r="K262" s="158"/>
      <c r="L262" s="21"/>
      <c r="M262" s="159" t="s">
        <v>1</v>
      </c>
      <c r="N262" s="98" t="s">
        <v>40</v>
      </c>
      <c r="P262" s="99">
        <f>O262*H262</f>
        <v>0</v>
      </c>
      <c r="Q262" s="99">
        <v>0</v>
      </c>
      <c r="R262" s="99">
        <f>Q262*H262</f>
        <v>0</v>
      </c>
      <c r="S262" s="99">
        <v>0</v>
      </c>
      <c r="T262" s="100">
        <f>S262*H262</f>
        <v>0</v>
      </c>
      <c r="AR262" s="101" t="s">
        <v>178</v>
      </c>
      <c r="AT262" s="101" t="s">
        <v>174</v>
      </c>
      <c r="AU262" s="101" t="s">
        <v>83</v>
      </c>
      <c r="AY262" s="10" t="s">
        <v>172</v>
      </c>
      <c r="BE262" s="102">
        <f>IF(N262="základní",J262,0)</f>
        <v>6015.94</v>
      </c>
      <c r="BF262" s="102">
        <f>IF(N262="snížená",J262,0)</f>
        <v>0</v>
      </c>
      <c r="BG262" s="102">
        <f>IF(N262="zákl. přenesená",J262,0)</f>
        <v>0</v>
      </c>
      <c r="BH262" s="102">
        <f>IF(N262="sníž. přenesená",J262,0)</f>
        <v>0</v>
      </c>
      <c r="BI262" s="102">
        <f>IF(N262="nulová",J262,0)</f>
        <v>0</v>
      </c>
      <c r="BJ262" s="10" t="s">
        <v>83</v>
      </c>
      <c r="BK262" s="102">
        <f>ROUND(I262*H262,2)</f>
        <v>6015.94</v>
      </c>
      <c r="BL262" s="10" t="s">
        <v>178</v>
      </c>
      <c r="BM262" s="101" t="s">
        <v>854</v>
      </c>
    </row>
    <row r="263" spans="2:65" s="1" customFormat="1" x14ac:dyDescent="0.2">
      <c r="B263" s="21"/>
      <c r="D263" s="103" t="s">
        <v>180</v>
      </c>
      <c r="F263" s="104" t="s">
        <v>853</v>
      </c>
      <c r="I263" s="105"/>
      <c r="L263" s="21"/>
      <c r="M263" s="106"/>
      <c r="T263" s="33"/>
      <c r="AT263" s="10" t="s">
        <v>180</v>
      </c>
      <c r="AU263" s="10" t="s">
        <v>83</v>
      </c>
    </row>
    <row r="264" spans="2:65" s="7" customFormat="1" x14ac:dyDescent="0.2">
      <c r="B264" s="107"/>
      <c r="D264" s="103" t="s">
        <v>182</v>
      </c>
      <c r="E264" s="108" t="s">
        <v>1</v>
      </c>
      <c r="F264" s="109" t="s">
        <v>855</v>
      </c>
      <c r="H264" s="110">
        <v>14</v>
      </c>
      <c r="I264" s="111"/>
      <c r="L264" s="107"/>
      <c r="M264" s="112"/>
      <c r="T264" s="113"/>
      <c r="AT264" s="108" t="s">
        <v>182</v>
      </c>
      <c r="AU264" s="108" t="s">
        <v>83</v>
      </c>
      <c r="AV264" s="7" t="s">
        <v>85</v>
      </c>
      <c r="AW264" s="7" t="s">
        <v>32</v>
      </c>
      <c r="AX264" s="7" t="s">
        <v>75</v>
      </c>
      <c r="AY264" s="108" t="s">
        <v>172</v>
      </c>
    </row>
    <row r="265" spans="2:65" s="8" customFormat="1" x14ac:dyDescent="0.2">
      <c r="B265" s="114"/>
      <c r="D265" s="103" t="s">
        <v>182</v>
      </c>
      <c r="E265" s="115" t="s">
        <v>1</v>
      </c>
      <c r="F265" s="116" t="s">
        <v>186</v>
      </c>
      <c r="H265" s="117">
        <v>14</v>
      </c>
      <c r="I265" s="118"/>
      <c r="L265" s="114"/>
      <c r="M265" s="119"/>
      <c r="T265" s="120"/>
      <c r="AT265" s="115" t="s">
        <v>182</v>
      </c>
      <c r="AU265" s="115" t="s">
        <v>83</v>
      </c>
      <c r="AV265" s="8" t="s">
        <v>178</v>
      </c>
      <c r="AW265" s="8" t="s">
        <v>32</v>
      </c>
      <c r="AX265" s="8" t="s">
        <v>83</v>
      </c>
      <c r="AY265" s="115" t="s">
        <v>172</v>
      </c>
    </row>
    <row r="266" spans="2:65" s="1" customFormat="1" ht="16.5" customHeight="1" x14ac:dyDescent="0.2">
      <c r="B266" s="21"/>
      <c r="C266" s="152" t="s">
        <v>480</v>
      </c>
      <c r="D266" s="152" t="s">
        <v>174</v>
      </c>
      <c r="E266" s="153" t="s">
        <v>856</v>
      </c>
      <c r="F266" s="154" t="s">
        <v>857</v>
      </c>
      <c r="G266" s="155" t="s">
        <v>269</v>
      </c>
      <c r="H266" s="156">
        <v>120</v>
      </c>
      <c r="I266" s="94">
        <v>184.29999999999998</v>
      </c>
      <c r="J266" s="157">
        <f>ROUND(I266*H266,2)</f>
        <v>22116</v>
      </c>
      <c r="K266" s="158"/>
      <c r="L266" s="21"/>
      <c r="M266" s="159" t="s">
        <v>1</v>
      </c>
      <c r="N266" s="98" t="s">
        <v>40</v>
      </c>
      <c r="P266" s="99">
        <f>O266*H266</f>
        <v>0</v>
      </c>
      <c r="Q266" s="99">
        <v>0</v>
      </c>
      <c r="R266" s="99">
        <f>Q266*H266</f>
        <v>0</v>
      </c>
      <c r="S266" s="99">
        <v>0</v>
      </c>
      <c r="T266" s="100">
        <f>S266*H266</f>
        <v>0</v>
      </c>
      <c r="AR266" s="101" t="s">
        <v>178</v>
      </c>
      <c r="AT266" s="101" t="s">
        <v>174</v>
      </c>
      <c r="AU266" s="101" t="s">
        <v>83</v>
      </c>
      <c r="AY266" s="10" t="s">
        <v>172</v>
      </c>
      <c r="BE266" s="102">
        <f>IF(N266="základní",J266,0)</f>
        <v>22116</v>
      </c>
      <c r="BF266" s="102">
        <f>IF(N266="snížená",J266,0)</f>
        <v>0</v>
      </c>
      <c r="BG266" s="102">
        <f>IF(N266="zákl. přenesená",J266,0)</f>
        <v>0</v>
      </c>
      <c r="BH266" s="102">
        <f>IF(N266="sníž. přenesená",J266,0)</f>
        <v>0</v>
      </c>
      <c r="BI266" s="102">
        <f>IF(N266="nulová",J266,0)</f>
        <v>0</v>
      </c>
      <c r="BJ266" s="10" t="s">
        <v>83</v>
      </c>
      <c r="BK266" s="102">
        <f>ROUND(I266*H266,2)</f>
        <v>22116</v>
      </c>
      <c r="BL266" s="10" t="s">
        <v>178</v>
      </c>
      <c r="BM266" s="101" t="s">
        <v>858</v>
      </c>
    </row>
    <row r="267" spans="2:65" s="1" customFormat="1" x14ac:dyDescent="0.2">
      <c r="B267" s="21"/>
      <c r="D267" s="103" t="s">
        <v>180</v>
      </c>
      <c r="F267" s="104" t="s">
        <v>857</v>
      </c>
      <c r="I267" s="105"/>
      <c r="L267" s="21"/>
      <c r="M267" s="106"/>
      <c r="T267" s="33"/>
      <c r="AT267" s="10" t="s">
        <v>180</v>
      </c>
      <c r="AU267" s="10" t="s">
        <v>83</v>
      </c>
    </row>
    <row r="268" spans="2:65" s="1" customFormat="1" ht="16.5" customHeight="1" x14ac:dyDescent="0.2">
      <c r="B268" s="21"/>
      <c r="C268" s="152" t="s">
        <v>486</v>
      </c>
      <c r="D268" s="152" t="s">
        <v>174</v>
      </c>
      <c r="E268" s="153" t="s">
        <v>859</v>
      </c>
      <c r="F268" s="154" t="s">
        <v>860</v>
      </c>
      <c r="G268" s="155" t="s">
        <v>269</v>
      </c>
      <c r="H268" s="156">
        <v>15.4</v>
      </c>
      <c r="I268" s="94">
        <v>306.52</v>
      </c>
      <c r="J268" s="157">
        <f>ROUND(I268*H268,2)</f>
        <v>4720.41</v>
      </c>
      <c r="K268" s="158"/>
      <c r="L268" s="21"/>
      <c r="M268" s="159" t="s">
        <v>1</v>
      </c>
      <c r="N268" s="98" t="s">
        <v>40</v>
      </c>
      <c r="P268" s="99">
        <f>O268*H268</f>
        <v>0</v>
      </c>
      <c r="Q268" s="99">
        <v>0</v>
      </c>
      <c r="R268" s="99">
        <f>Q268*H268</f>
        <v>0</v>
      </c>
      <c r="S268" s="99">
        <v>0</v>
      </c>
      <c r="T268" s="100">
        <f>S268*H268</f>
        <v>0</v>
      </c>
      <c r="AR268" s="101" t="s">
        <v>178</v>
      </c>
      <c r="AT268" s="101" t="s">
        <v>174</v>
      </c>
      <c r="AU268" s="101" t="s">
        <v>83</v>
      </c>
      <c r="AY268" s="10" t="s">
        <v>172</v>
      </c>
      <c r="BE268" s="102">
        <f>IF(N268="základní",J268,0)</f>
        <v>4720.41</v>
      </c>
      <c r="BF268" s="102">
        <f>IF(N268="snížená",J268,0)</f>
        <v>0</v>
      </c>
      <c r="BG268" s="102">
        <f>IF(N268="zákl. přenesená",J268,0)</f>
        <v>0</v>
      </c>
      <c r="BH268" s="102">
        <f>IF(N268="sníž. přenesená",J268,0)</f>
        <v>0</v>
      </c>
      <c r="BI268" s="102">
        <f>IF(N268="nulová",J268,0)</f>
        <v>0</v>
      </c>
      <c r="BJ268" s="10" t="s">
        <v>83</v>
      </c>
      <c r="BK268" s="102">
        <f>ROUND(I268*H268,2)</f>
        <v>4720.41</v>
      </c>
      <c r="BL268" s="10" t="s">
        <v>178</v>
      </c>
      <c r="BM268" s="101" t="s">
        <v>861</v>
      </c>
    </row>
    <row r="269" spans="2:65" s="1" customFormat="1" x14ac:dyDescent="0.2">
      <c r="B269" s="21"/>
      <c r="D269" s="103" t="s">
        <v>180</v>
      </c>
      <c r="F269" s="104" t="s">
        <v>860</v>
      </c>
      <c r="I269" s="105"/>
      <c r="L269" s="21"/>
      <c r="M269" s="106"/>
      <c r="T269" s="33"/>
      <c r="AT269" s="10" t="s">
        <v>180</v>
      </c>
      <c r="AU269" s="10" t="s">
        <v>83</v>
      </c>
    </row>
    <row r="270" spans="2:65" s="7" customFormat="1" x14ac:dyDescent="0.2">
      <c r="B270" s="107"/>
      <c r="D270" s="103" t="s">
        <v>182</v>
      </c>
      <c r="E270" s="108" t="s">
        <v>1</v>
      </c>
      <c r="F270" s="109" t="s">
        <v>862</v>
      </c>
      <c r="H270" s="110">
        <v>15.4</v>
      </c>
      <c r="I270" s="111"/>
      <c r="L270" s="107"/>
      <c r="M270" s="112"/>
      <c r="T270" s="113"/>
      <c r="AT270" s="108" t="s">
        <v>182</v>
      </c>
      <c r="AU270" s="108" t="s">
        <v>83</v>
      </c>
      <c r="AV270" s="7" t="s">
        <v>85</v>
      </c>
      <c r="AW270" s="7" t="s">
        <v>32</v>
      </c>
      <c r="AX270" s="7" t="s">
        <v>75</v>
      </c>
      <c r="AY270" s="108" t="s">
        <v>172</v>
      </c>
    </row>
    <row r="271" spans="2:65" s="8" customFormat="1" x14ac:dyDescent="0.2">
      <c r="B271" s="114"/>
      <c r="D271" s="103" t="s">
        <v>182</v>
      </c>
      <c r="E271" s="115" t="s">
        <v>1</v>
      </c>
      <c r="F271" s="116" t="s">
        <v>186</v>
      </c>
      <c r="H271" s="117">
        <v>15.4</v>
      </c>
      <c r="I271" s="118"/>
      <c r="L271" s="114"/>
      <c r="M271" s="119"/>
      <c r="T271" s="120"/>
      <c r="AT271" s="115" t="s">
        <v>182</v>
      </c>
      <c r="AU271" s="115" t="s">
        <v>83</v>
      </c>
      <c r="AV271" s="8" t="s">
        <v>178</v>
      </c>
      <c r="AW271" s="8" t="s">
        <v>32</v>
      </c>
      <c r="AX271" s="8" t="s">
        <v>83</v>
      </c>
      <c r="AY271" s="115" t="s">
        <v>172</v>
      </c>
    </row>
    <row r="272" spans="2:65" s="1" customFormat="1" ht="24.2" customHeight="1" x14ac:dyDescent="0.2">
      <c r="B272" s="21"/>
      <c r="C272" s="152" t="s">
        <v>491</v>
      </c>
      <c r="D272" s="152" t="s">
        <v>174</v>
      </c>
      <c r="E272" s="153" t="s">
        <v>863</v>
      </c>
      <c r="F272" s="154" t="s">
        <v>864</v>
      </c>
      <c r="G272" s="155" t="s">
        <v>269</v>
      </c>
      <c r="H272" s="156">
        <v>126</v>
      </c>
      <c r="I272" s="94">
        <v>429.71</v>
      </c>
      <c r="J272" s="157">
        <f>ROUND(I272*H272,2)</f>
        <v>54143.46</v>
      </c>
      <c r="K272" s="158"/>
      <c r="L272" s="21"/>
      <c r="M272" s="159" t="s">
        <v>1</v>
      </c>
      <c r="N272" s="98" t="s">
        <v>40</v>
      </c>
      <c r="P272" s="99">
        <f>O272*H272</f>
        <v>0</v>
      </c>
      <c r="Q272" s="99">
        <v>0</v>
      </c>
      <c r="R272" s="99">
        <f>Q272*H272</f>
        <v>0</v>
      </c>
      <c r="S272" s="99">
        <v>0</v>
      </c>
      <c r="T272" s="100">
        <f>S272*H272</f>
        <v>0</v>
      </c>
      <c r="AR272" s="101" t="s">
        <v>178</v>
      </c>
      <c r="AT272" s="101" t="s">
        <v>174</v>
      </c>
      <c r="AU272" s="101" t="s">
        <v>83</v>
      </c>
      <c r="AY272" s="10" t="s">
        <v>172</v>
      </c>
      <c r="BE272" s="102">
        <f>IF(N272="základní",J272,0)</f>
        <v>54143.46</v>
      </c>
      <c r="BF272" s="102">
        <f>IF(N272="snížená",J272,0)</f>
        <v>0</v>
      </c>
      <c r="BG272" s="102">
        <f>IF(N272="zákl. přenesená",J272,0)</f>
        <v>0</v>
      </c>
      <c r="BH272" s="102">
        <f>IF(N272="sníž. přenesená",J272,0)</f>
        <v>0</v>
      </c>
      <c r="BI272" s="102">
        <f>IF(N272="nulová",J272,0)</f>
        <v>0</v>
      </c>
      <c r="BJ272" s="10" t="s">
        <v>83</v>
      </c>
      <c r="BK272" s="102">
        <f>ROUND(I272*H272,2)</f>
        <v>54143.46</v>
      </c>
      <c r="BL272" s="10" t="s">
        <v>178</v>
      </c>
      <c r="BM272" s="101" t="s">
        <v>865</v>
      </c>
    </row>
    <row r="273" spans="2:65" s="1" customFormat="1" x14ac:dyDescent="0.2">
      <c r="B273" s="21"/>
      <c r="D273" s="103" t="s">
        <v>180</v>
      </c>
      <c r="F273" s="104" t="s">
        <v>864</v>
      </c>
      <c r="I273" s="105"/>
      <c r="L273" s="21"/>
      <c r="M273" s="106"/>
      <c r="T273" s="33"/>
      <c r="AT273" s="10" t="s">
        <v>180</v>
      </c>
      <c r="AU273" s="10" t="s">
        <v>83</v>
      </c>
    </row>
    <row r="274" spans="2:65" s="6" customFormat="1" ht="25.9" customHeight="1" x14ac:dyDescent="0.2">
      <c r="B274" s="76"/>
      <c r="D274" s="77" t="s">
        <v>74</v>
      </c>
      <c r="E274" s="78" t="s">
        <v>866</v>
      </c>
      <c r="F274" s="78" t="s">
        <v>867</v>
      </c>
      <c r="I274" s="79"/>
      <c r="J274" s="80">
        <f>BK274</f>
        <v>32669.599999999999</v>
      </c>
      <c r="L274" s="76"/>
      <c r="M274" s="81"/>
      <c r="P274" s="82">
        <f>SUM(P275:P280)</f>
        <v>0</v>
      </c>
      <c r="R274" s="82">
        <f>SUM(R275:R280)</f>
        <v>0</v>
      </c>
      <c r="T274" s="83">
        <f>SUM(T275:T280)</f>
        <v>0</v>
      </c>
      <c r="AR274" s="77" t="s">
        <v>83</v>
      </c>
      <c r="AT274" s="84" t="s">
        <v>74</v>
      </c>
      <c r="AU274" s="84" t="s">
        <v>75</v>
      </c>
      <c r="AY274" s="77" t="s">
        <v>172</v>
      </c>
      <c r="BK274" s="85">
        <f>SUM(BK275:BK280)</f>
        <v>32669.599999999999</v>
      </c>
    </row>
    <row r="275" spans="2:65" s="1" customFormat="1" ht="33" customHeight="1" x14ac:dyDescent="0.2">
      <c r="B275" s="21"/>
      <c r="C275" s="152" t="s">
        <v>496</v>
      </c>
      <c r="D275" s="152" t="s">
        <v>174</v>
      </c>
      <c r="E275" s="153" t="s">
        <v>868</v>
      </c>
      <c r="F275" s="154" t="s">
        <v>869</v>
      </c>
      <c r="G275" s="155" t="s">
        <v>269</v>
      </c>
      <c r="H275" s="156">
        <v>48</v>
      </c>
      <c r="I275" s="94">
        <v>476.27</v>
      </c>
      <c r="J275" s="157">
        <f>ROUND(I275*H275,2)</f>
        <v>22860.959999999999</v>
      </c>
      <c r="K275" s="158"/>
      <c r="L275" s="21"/>
      <c r="M275" s="159" t="s">
        <v>1</v>
      </c>
      <c r="N275" s="98" t="s">
        <v>40</v>
      </c>
      <c r="P275" s="99">
        <f>O275*H275</f>
        <v>0</v>
      </c>
      <c r="Q275" s="99">
        <v>0</v>
      </c>
      <c r="R275" s="99">
        <f>Q275*H275</f>
        <v>0</v>
      </c>
      <c r="S275" s="99">
        <v>0</v>
      </c>
      <c r="T275" s="100">
        <f>S275*H275</f>
        <v>0</v>
      </c>
      <c r="AR275" s="101" t="s">
        <v>178</v>
      </c>
      <c r="AT275" s="101" t="s">
        <v>174</v>
      </c>
      <c r="AU275" s="101" t="s">
        <v>83</v>
      </c>
      <c r="AY275" s="10" t="s">
        <v>172</v>
      </c>
      <c r="BE275" s="102">
        <f>IF(N275="základní",J275,0)</f>
        <v>22860.959999999999</v>
      </c>
      <c r="BF275" s="102">
        <f>IF(N275="snížená",J275,0)</f>
        <v>0</v>
      </c>
      <c r="BG275" s="102">
        <f>IF(N275="zákl. přenesená",J275,0)</f>
        <v>0</v>
      </c>
      <c r="BH275" s="102">
        <f>IF(N275="sníž. přenesená",J275,0)</f>
        <v>0</v>
      </c>
      <c r="BI275" s="102">
        <f>IF(N275="nulová",J275,0)</f>
        <v>0</v>
      </c>
      <c r="BJ275" s="10" t="s">
        <v>83</v>
      </c>
      <c r="BK275" s="102">
        <f>ROUND(I275*H275,2)</f>
        <v>22860.959999999999</v>
      </c>
      <c r="BL275" s="10" t="s">
        <v>178</v>
      </c>
      <c r="BM275" s="101" t="s">
        <v>870</v>
      </c>
    </row>
    <row r="276" spans="2:65" s="1" customFormat="1" ht="19.5" x14ac:dyDescent="0.2">
      <c r="B276" s="21"/>
      <c r="D276" s="103" t="s">
        <v>180</v>
      </c>
      <c r="F276" s="104" t="s">
        <v>869</v>
      </c>
      <c r="I276" s="105"/>
      <c r="L276" s="21"/>
      <c r="M276" s="106"/>
      <c r="T276" s="33"/>
      <c r="AT276" s="10" t="s">
        <v>180</v>
      </c>
      <c r="AU276" s="10" t="s">
        <v>83</v>
      </c>
    </row>
    <row r="277" spans="2:65" s="7" customFormat="1" x14ac:dyDescent="0.2">
      <c r="B277" s="107"/>
      <c r="D277" s="103" t="s">
        <v>182</v>
      </c>
      <c r="E277" s="108" t="s">
        <v>1</v>
      </c>
      <c r="F277" s="109" t="s">
        <v>871</v>
      </c>
      <c r="H277" s="110">
        <v>48</v>
      </c>
      <c r="I277" s="111"/>
      <c r="L277" s="107"/>
      <c r="M277" s="112"/>
      <c r="T277" s="113"/>
      <c r="AT277" s="108" t="s">
        <v>182</v>
      </c>
      <c r="AU277" s="108" t="s">
        <v>83</v>
      </c>
      <c r="AV277" s="7" t="s">
        <v>85</v>
      </c>
      <c r="AW277" s="7" t="s">
        <v>32</v>
      </c>
      <c r="AX277" s="7" t="s">
        <v>75</v>
      </c>
      <c r="AY277" s="108" t="s">
        <v>172</v>
      </c>
    </row>
    <row r="278" spans="2:65" s="8" customFormat="1" x14ac:dyDescent="0.2">
      <c r="B278" s="114"/>
      <c r="D278" s="103" t="s">
        <v>182</v>
      </c>
      <c r="E278" s="115" t="s">
        <v>1</v>
      </c>
      <c r="F278" s="116" t="s">
        <v>186</v>
      </c>
      <c r="H278" s="117">
        <v>48</v>
      </c>
      <c r="I278" s="118"/>
      <c r="L278" s="114"/>
      <c r="M278" s="119"/>
      <c r="T278" s="120"/>
      <c r="AT278" s="115" t="s">
        <v>182</v>
      </c>
      <c r="AU278" s="115" t="s">
        <v>83</v>
      </c>
      <c r="AV278" s="8" t="s">
        <v>178</v>
      </c>
      <c r="AW278" s="8" t="s">
        <v>32</v>
      </c>
      <c r="AX278" s="8" t="s">
        <v>83</v>
      </c>
      <c r="AY278" s="115" t="s">
        <v>172</v>
      </c>
    </row>
    <row r="279" spans="2:65" s="1" customFormat="1" ht="16.5" customHeight="1" x14ac:dyDescent="0.2">
      <c r="B279" s="21"/>
      <c r="C279" s="152" t="s">
        <v>501</v>
      </c>
      <c r="D279" s="152" t="s">
        <v>174</v>
      </c>
      <c r="E279" s="153" t="s">
        <v>809</v>
      </c>
      <c r="F279" s="154" t="s">
        <v>810</v>
      </c>
      <c r="G279" s="155" t="s">
        <v>728</v>
      </c>
      <c r="H279" s="156">
        <v>32</v>
      </c>
      <c r="I279" s="94">
        <v>306.52</v>
      </c>
      <c r="J279" s="157">
        <f>ROUND(I279*H279,2)</f>
        <v>9808.64</v>
      </c>
      <c r="K279" s="158"/>
      <c r="L279" s="21"/>
      <c r="M279" s="159" t="s">
        <v>1</v>
      </c>
      <c r="N279" s="98" t="s">
        <v>40</v>
      </c>
      <c r="P279" s="99">
        <f>O279*H279</f>
        <v>0</v>
      </c>
      <c r="Q279" s="99">
        <v>0</v>
      </c>
      <c r="R279" s="99">
        <f>Q279*H279</f>
        <v>0</v>
      </c>
      <c r="S279" s="99">
        <v>0</v>
      </c>
      <c r="T279" s="100">
        <f>S279*H279</f>
        <v>0</v>
      </c>
      <c r="AR279" s="101" t="s">
        <v>178</v>
      </c>
      <c r="AT279" s="101" t="s">
        <v>174</v>
      </c>
      <c r="AU279" s="101" t="s">
        <v>83</v>
      </c>
      <c r="AY279" s="10" t="s">
        <v>172</v>
      </c>
      <c r="BE279" s="102">
        <f>IF(N279="základní",J279,0)</f>
        <v>9808.64</v>
      </c>
      <c r="BF279" s="102">
        <f>IF(N279="snížená",J279,0)</f>
        <v>0</v>
      </c>
      <c r="BG279" s="102">
        <f>IF(N279="zákl. přenesená",J279,0)</f>
        <v>0</v>
      </c>
      <c r="BH279" s="102">
        <f>IF(N279="sníž. přenesená",J279,0)</f>
        <v>0</v>
      </c>
      <c r="BI279" s="102">
        <f>IF(N279="nulová",J279,0)</f>
        <v>0</v>
      </c>
      <c r="BJ279" s="10" t="s">
        <v>83</v>
      </c>
      <c r="BK279" s="102">
        <f>ROUND(I279*H279,2)</f>
        <v>9808.64</v>
      </c>
      <c r="BL279" s="10" t="s">
        <v>178</v>
      </c>
      <c r="BM279" s="101" t="s">
        <v>872</v>
      </c>
    </row>
    <row r="280" spans="2:65" s="1" customFormat="1" x14ac:dyDescent="0.2">
      <c r="B280" s="21"/>
      <c r="D280" s="103" t="s">
        <v>180</v>
      </c>
      <c r="F280" s="104" t="s">
        <v>810</v>
      </c>
      <c r="I280" s="105"/>
      <c r="L280" s="21"/>
      <c r="M280" s="106"/>
      <c r="T280" s="33"/>
      <c r="AT280" s="10" t="s">
        <v>180</v>
      </c>
      <c r="AU280" s="10" t="s">
        <v>83</v>
      </c>
    </row>
    <row r="281" spans="2:65" s="6" customFormat="1" ht="25.9" customHeight="1" x14ac:dyDescent="0.2">
      <c r="B281" s="76"/>
      <c r="D281" s="77" t="s">
        <v>74</v>
      </c>
      <c r="E281" s="78" t="s">
        <v>873</v>
      </c>
      <c r="F281" s="78" t="s">
        <v>874</v>
      </c>
      <c r="I281" s="79"/>
      <c r="J281" s="80">
        <f>BK281</f>
        <v>5211.2</v>
      </c>
      <c r="L281" s="76"/>
      <c r="M281" s="81"/>
      <c r="P281" s="82">
        <f>SUM(P282:P283)</f>
        <v>0</v>
      </c>
      <c r="R281" s="82">
        <f>SUM(R282:R283)</f>
        <v>0</v>
      </c>
      <c r="T281" s="83">
        <f>SUM(T282:T283)</f>
        <v>0</v>
      </c>
      <c r="AR281" s="77" t="s">
        <v>83</v>
      </c>
      <c r="AT281" s="84" t="s">
        <v>74</v>
      </c>
      <c r="AU281" s="84" t="s">
        <v>75</v>
      </c>
      <c r="AY281" s="77" t="s">
        <v>172</v>
      </c>
      <c r="BK281" s="85">
        <f>SUM(BK282:BK283)</f>
        <v>5211.2</v>
      </c>
    </row>
    <row r="282" spans="2:65" s="1" customFormat="1" ht="16.5" customHeight="1" x14ac:dyDescent="0.2">
      <c r="B282" s="21"/>
      <c r="C282" s="152" t="s">
        <v>508</v>
      </c>
      <c r="D282" s="152" t="s">
        <v>174</v>
      </c>
      <c r="E282" s="153" t="s">
        <v>875</v>
      </c>
      <c r="F282" s="154" t="s">
        <v>876</v>
      </c>
      <c r="G282" s="155" t="s">
        <v>295</v>
      </c>
      <c r="H282" s="156">
        <v>413.25900000000001</v>
      </c>
      <c r="I282" s="94">
        <v>12.61</v>
      </c>
      <c r="J282" s="157">
        <f>ROUND(I282*H282,2)</f>
        <v>5211.2</v>
      </c>
      <c r="K282" s="158"/>
      <c r="L282" s="21"/>
      <c r="M282" s="159" t="s">
        <v>1</v>
      </c>
      <c r="N282" s="98" t="s">
        <v>40</v>
      </c>
      <c r="P282" s="99">
        <f>O282*H282</f>
        <v>0</v>
      </c>
      <c r="Q282" s="99">
        <v>0</v>
      </c>
      <c r="R282" s="99">
        <f>Q282*H282</f>
        <v>0</v>
      </c>
      <c r="S282" s="99">
        <v>0</v>
      </c>
      <c r="T282" s="100">
        <f>S282*H282</f>
        <v>0</v>
      </c>
      <c r="AR282" s="101" t="s">
        <v>178</v>
      </c>
      <c r="AT282" s="101" t="s">
        <v>174</v>
      </c>
      <c r="AU282" s="101" t="s">
        <v>83</v>
      </c>
      <c r="AY282" s="10" t="s">
        <v>172</v>
      </c>
      <c r="BE282" s="102">
        <f>IF(N282="základní",J282,0)</f>
        <v>5211.2</v>
      </c>
      <c r="BF282" s="102">
        <f>IF(N282="snížená",J282,0)</f>
        <v>0</v>
      </c>
      <c r="BG282" s="102">
        <f>IF(N282="zákl. přenesená",J282,0)</f>
        <v>0</v>
      </c>
      <c r="BH282" s="102">
        <f>IF(N282="sníž. přenesená",J282,0)</f>
        <v>0</v>
      </c>
      <c r="BI282" s="102">
        <f>IF(N282="nulová",J282,0)</f>
        <v>0</v>
      </c>
      <c r="BJ282" s="10" t="s">
        <v>83</v>
      </c>
      <c r="BK282" s="102">
        <f>ROUND(I282*H282,2)</f>
        <v>5211.2</v>
      </c>
      <c r="BL282" s="10" t="s">
        <v>178</v>
      </c>
      <c r="BM282" s="101" t="s">
        <v>877</v>
      </c>
    </row>
    <row r="283" spans="2:65" s="1" customFormat="1" x14ac:dyDescent="0.2">
      <c r="B283" s="21"/>
      <c r="D283" s="103" t="s">
        <v>180</v>
      </c>
      <c r="F283" s="104" t="s">
        <v>876</v>
      </c>
      <c r="I283" s="105"/>
      <c r="L283" s="21"/>
      <c r="M283" s="106"/>
      <c r="T283" s="33"/>
      <c r="AT283" s="10" t="s">
        <v>180</v>
      </c>
      <c r="AU283" s="10" t="s">
        <v>83</v>
      </c>
    </row>
    <row r="284" spans="2:65" s="6" customFormat="1" ht="25.9" customHeight="1" x14ac:dyDescent="0.2">
      <c r="B284" s="76"/>
      <c r="D284" s="77" t="s">
        <v>74</v>
      </c>
      <c r="E284" s="78" t="s">
        <v>878</v>
      </c>
      <c r="F284" s="78" t="s">
        <v>879</v>
      </c>
      <c r="I284" s="79"/>
      <c r="J284" s="80">
        <f>BK284</f>
        <v>56965.94</v>
      </c>
      <c r="L284" s="76"/>
      <c r="M284" s="81"/>
      <c r="P284" s="82">
        <f>SUM(P285:P294)</f>
        <v>0</v>
      </c>
      <c r="R284" s="82">
        <f>SUM(R285:R294)</f>
        <v>0</v>
      </c>
      <c r="T284" s="83">
        <f>SUM(T285:T294)</f>
        <v>0</v>
      </c>
      <c r="AR284" s="77" t="s">
        <v>85</v>
      </c>
      <c r="AT284" s="84" t="s">
        <v>74</v>
      </c>
      <c r="AU284" s="84" t="s">
        <v>75</v>
      </c>
      <c r="AY284" s="77" t="s">
        <v>172</v>
      </c>
      <c r="BK284" s="85">
        <f>SUM(BK285:BK294)</f>
        <v>56965.94</v>
      </c>
    </row>
    <row r="285" spans="2:65" s="1" customFormat="1" ht="44.25" customHeight="1" x14ac:dyDescent="0.2">
      <c r="B285" s="21"/>
      <c r="C285" s="152" t="s">
        <v>518</v>
      </c>
      <c r="D285" s="152" t="s">
        <v>174</v>
      </c>
      <c r="E285" s="153" t="s">
        <v>880</v>
      </c>
      <c r="F285" s="154" t="s">
        <v>881</v>
      </c>
      <c r="G285" s="155" t="s">
        <v>177</v>
      </c>
      <c r="H285" s="156">
        <v>10.4</v>
      </c>
      <c r="I285" s="94">
        <v>97.97</v>
      </c>
      <c r="J285" s="157">
        <f>ROUND(I285*H285,2)</f>
        <v>1018.89</v>
      </c>
      <c r="K285" s="158"/>
      <c r="L285" s="21"/>
      <c r="M285" s="159" t="s">
        <v>1</v>
      </c>
      <c r="N285" s="98" t="s">
        <v>40</v>
      </c>
      <c r="P285" s="99">
        <f>O285*H285</f>
        <v>0</v>
      </c>
      <c r="Q285" s="99">
        <v>0</v>
      </c>
      <c r="R285" s="99">
        <f>Q285*H285</f>
        <v>0</v>
      </c>
      <c r="S285" s="99">
        <v>0</v>
      </c>
      <c r="T285" s="100">
        <f>S285*H285</f>
        <v>0</v>
      </c>
      <c r="AR285" s="101" t="s">
        <v>281</v>
      </c>
      <c r="AT285" s="101" t="s">
        <v>174</v>
      </c>
      <c r="AU285" s="101" t="s">
        <v>83</v>
      </c>
      <c r="AY285" s="10" t="s">
        <v>172</v>
      </c>
      <c r="BE285" s="102">
        <f>IF(N285="základní",J285,0)</f>
        <v>1018.89</v>
      </c>
      <c r="BF285" s="102">
        <f>IF(N285="snížená",J285,0)</f>
        <v>0</v>
      </c>
      <c r="BG285" s="102">
        <f>IF(N285="zákl. přenesená",J285,0)</f>
        <v>0</v>
      </c>
      <c r="BH285" s="102">
        <f>IF(N285="sníž. přenesená",J285,0)</f>
        <v>0</v>
      </c>
      <c r="BI285" s="102">
        <f>IF(N285="nulová",J285,0)</f>
        <v>0</v>
      </c>
      <c r="BJ285" s="10" t="s">
        <v>83</v>
      </c>
      <c r="BK285" s="102">
        <f>ROUND(I285*H285,2)</f>
        <v>1018.89</v>
      </c>
      <c r="BL285" s="10" t="s">
        <v>281</v>
      </c>
      <c r="BM285" s="101" t="s">
        <v>882</v>
      </c>
    </row>
    <row r="286" spans="2:65" s="1" customFormat="1" ht="29.25" x14ac:dyDescent="0.2">
      <c r="B286" s="21"/>
      <c r="D286" s="103" t="s">
        <v>180</v>
      </c>
      <c r="F286" s="104" t="s">
        <v>881</v>
      </c>
      <c r="I286" s="105"/>
      <c r="L286" s="21"/>
      <c r="M286" s="106"/>
      <c r="T286" s="33"/>
      <c r="AT286" s="10" t="s">
        <v>180</v>
      </c>
      <c r="AU286" s="10" t="s">
        <v>83</v>
      </c>
    </row>
    <row r="287" spans="2:65" s="1" customFormat="1" ht="33" customHeight="1" x14ac:dyDescent="0.2">
      <c r="B287" s="21"/>
      <c r="C287" s="152" t="s">
        <v>519</v>
      </c>
      <c r="D287" s="152" t="s">
        <v>174</v>
      </c>
      <c r="E287" s="153" t="s">
        <v>883</v>
      </c>
      <c r="F287" s="154" t="s">
        <v>884</v>
      </c>
      <c r="G287" s="155" t="s">
        <v>177</v>
      </c>
      <c r="H287" s="156">
        <v>108.15</v>
      </c>
      <c r="I287" s="94">
        <v>61.11</v>
      </c>
      <c r="J287" s="157">
        <f>ROUND(I287*H287,2)</f>
        <v>6609.05</v>
      </c>
      <c r="K287" s="158"/>
      <c r="L287" s="21"/>
      <c r="M287" s="159" t="s">
        <v>1</v>
      </c>
      <c r="N287" s="98" t="s">
        <v>40</v>
      </c>
      <c r="P287" s="99">
        <f>O287*H287</f>
        <v>0</v>
      </c>
      <c r="Q287" s="99">
        <v>0</v>
      </c>
      <c r="R287" s="99">
        <f>Q287*H287</f>
        <v>0</v>
      </c>
      <c r="S287" s="99">
        <v>0</v>
      </c>
      <c r="T287" s="100">
        <f>S287*H287</f>
        <v>0</v>
      </c>
      <c r="AR287" s="101" t="s">
        <v>281</v>
      </c>
      <c r="AT287" s="101" t="s">
        <v>174</v>
      </c>
      <c r="AU287" s="101" t="s">
        <v>83</v>
      </c>
      <c r="AY287" s="10" t="s">
        <v>172</v>
      </c>
      <c r="BE287" s="102">
        <f>IF(N287="základní",J287,0)</f>
        <v>6609.05</v>
      </c>
      <c r="BF287" s="102">
        <f>IF(N287="snížená",J287,0)</f>
        <v>0</v>
      </c>
      <c r="BG287" s="102">
        <f>IF(N287="zákl. přenesená",J287,0)</f>
        <v>0</v>
      </c>
      <c r="BH287" s="102">
        <f>IF(N287="sníž. přenesená",J287,0)</f>
        <v>0</v>
      </c>
      <c r="BI287" s="102">
        <f>IF(N287="nulová",J287,0)</f>
        <v>0</v>
      </c>
      <c r="BJ287" s="10" t="s">
        <v>83</v>
      </c>
      <c r="BK287" s="102">
        <f>ROUND(I287*H287,2)</f>
        <v>6609.05</v>
      </c>
      <c r="BL287" s="10" t="s">
        <v>281</v>
      </c>
      <c r="BM287" s="101" t="s">
        <v>885</v>
      </c>
    </row>
    <row r="288" spans="2:65" s="1" customFormat="1" ht="19.5" x14ac:dyDescent="0.2">
      <c r="B288" s="21"/>
      <c r="D288" s="103" t="s">
        <v>180</v>
      </c>
      <c r="F288" s="104" t="s">
        <v>884</v>
      </c>
      <c r="I288" s="105"/>
      <c r="L288" s="21"/>
      <c r="M288" s="106"/>
      <c r="T288" s="33"/>
      <c r="AT288" s="10" t="s">
        <v>180</v>
      </c>
      <c r="AU288" s="10" t="s">
        <v>83</v>
      </c>
    </row>
    <row r="289" spans="2:65" s="1" customFormat="1" ht="72" x14ac:dyDescent="0.2">
      <c r="B289" s="21"/>
      <c r="C289" s="174" t="s">
        <v>527</v>
      </c>
      <c r="D289" s="152" t="s">
        <v>174</v>
      </c>
      <c r="E289" s="153" t="s">
        <v>886</v>
      </c>
      <c r="F289" s="154" t="s">
        <v>1464</v>
      </c>
      <c r="G289" s="155" t="s">
        <v>177</v>
      </c>
      <c r="H289" s="156">
        <v>97.75</v>
      </c>
      <c r="I289" s="94">
        <v>429.71</v>
      </c>
      <c r="J289" s="157">
        <f>ROUND(I289*H289,2)</f>
        <v>42004.15</v>
      </c>
      <c r="K289" s="158"/>
      <c r="L289" s="21"/>
      <c r="M289" s="159" t="s">
        <v>1</v>
      </c>
      <c r="N289" s="98" t="s">
        <v>40</v>
      </c>
      <c r="P289" s="99">
        <f>O289*H289</f>
        <v>0</v>
      </c>
      <c r="Q289" s="99">
        <v>0</v>
      </c>
      <c r="R289" s="99">
        <f>Q289*H289</f>
        <v>0</v>
      </c>
      <c r="S289" s="99">
        <v>0</v>
      </c>
      <c r="T289" s="100">
        <f>S289*H289</f>
        <v>0</v>
      </c>
      <c r="AR289" s="101" t="s">
        <v>281</v>
      </c>
      <c r="AT289" s="101" t="s">
        <v>174</v>
      </c>
      <c r="AU289" s="101" t="s">
        <v>83</v>
      </c>
      <c r="AY289" s="10" t="s">
        <v>172</v>
      </c>
      <c r="BE289" s="102">
        <f>IF(N289="základní",J289,0)</f>
        <v>42004.15</v>
      </c>
      <c r="BF289" s="102">
        <f>IF(N289="snížená",J289,0)</f>
        <v>0</v>
      </c>
      <c r="BG289" s="102">
        <f>IF(N289="zákl. přenesená",J289,0)</f>
        <v>0</v>
      </c>
      <c r="BH289" s="102">
        <f>IF(N289="sníž. přenesená",J289,0)</f>
        <v>0</v>
      </c>
      <c r="BI289" s="102">
        <f>IF(N289="nulová",J289,0)</f>
        <v>0</v>
      </c>
      <c r="BJ289" s="10" t="s">
        <v>83</v>
      </c>
      <c r="BK289" s="102">
        <f>ROUND(I289*H289,2)</f>
        <v>42004.15</v>
      </c>
      <c r="BL289" s="10" t="s">
        <v>281</v>
      </c>
      <c r="BM289" s="101" t="s">
        <v>887</v>
      </c>
    </row>
    <row r="290" spans="2:65" s="1" customFormat="1" x14ac:dyDescent="0.2">
      <c r="B290" s="21"/>
      <c r="D290" s="103" t="s">
        <v>180</v>
      </c>
      <c r="F290" s="104" t="s">
        <v>1465</v>
      </c>
      <c r="I290" s="105"/>
      <c r="L290" s="21"/>
      <c r="M290" s="106"/>
      <c r="T290" s="33"/>
      <c r="AT290" s="10" t="s">
        <v>180</v>
      </c>
      <c r="AU290" s="10" t="s">
        <v>83</v>
      </c>
    </row>
    <row r="291" spans="2:65" s="1" customFormat="1" ht="24.2" customHeight="1" x14ac:dyDescent="0.2">
      <c r="B291" s="21"/>
      <c r="C291" s="152" t="s">
        <v>532</v>
      </c>
      <c r="D291" s="152" t="s">
        <v>174</v>
      </c>
      <c r="E291" s="153" t="s">
        <v>888</v>
      </c>
      <c r="F291" s="154" t="s">
        <v>889</v>
      </c>
      <c r="G291" s="155" t="s">
        <v>177</v>
      </c>
      <c r="H291" s="156">
        <v>97.75</v>
      </c>
      <c r="I291" s="94">
        <v>73.72</v>
      </c>
      <c r="J291" s="157">
        <f>ROUND(I291*H291,2)</f>
        <v>7206.13</v>
      </c>
      <c r="K291" s="158"/>
      <c r="L291" s="21"/>
      <c r="M291" s="159" t="s">
        <v>1</v>
      </c>
      <c r="N291" s="98" t="s">
        <v>40</v>
      </c>
      <c r="P291" s="99">
        <f>O291*H291</f>
        <v>0</v>
      </c>
      <c r="Q291" s="99">
        <v>0</v>
      </c>
      <c r="R291" s="99">
        <f>Q291*H291</f>
        <v>0</v>
      </c>
      <c r="S291" s="99">
        <v>0</v>
      </c>
      <c r="T291" s="100">
        <f>S291*H291</f>
        <v>0</v>
      </c>
      <c r="AR291" s="101" t="s">
        <v>281</v>
      </c>
      <c r="AT291" s="101" t="s">
        <v>174</v>
      </c>
      <c r="AU291" s="101" t="s">
        <v>83</v>
      </c>
      <c r="AY291" s="10" t="s">
        <v>172</v>
      </c>
      <c r="BE291" s="102">
        <f>IF(N291="základní",J291,0)</f>
        <v>7206.13</v>
      </c>
      <c r="BF291" s="102">
        <f>IF(N291="snížená",J291,0)</f>
        <v>0</v>
      </c>
      <c r="BG291" s="102">
        <f>IF(N291="zákl. přenesená",J291,0)</f>
        <v>0</v>
      </c>
      <c r="BH291" s="102">
        <f>IF(N291="sníž. přenesená",J291,0)</f>
        <v>0</v>
      </c>
      <c r="BI291" s="102">
        <f>IF(N291="nulová",J291,0)</f>
        <v>0</v>
      </c>
      <c r="BJ291" s="10" t="s">
        <v>83</v>
      </c>
      <c r="BK291" s="102">
        <f>ROUND(I291*H291,2)</f>
        <v>7206.13</v>
      </c>
      <c r="BL291" s="10" t="s">
        <v>281</v>
      </c>
      <c r="BM291" s="101" t="s">
        <v>890</v>
      </c>
    </row>
    <row r="292" spans="2:65" s="1" customFormat="1" ht="19.5" x14ac:dyDescent="0.2">
      <c r="B292" s="21"/>
      <c r="D292" s="103" t="s">
        <v>180</v>
      </c>
      <c r="F292" s="104" t="s">
        <v>889</v>
      </c>
      <c r="I292" s="105"/>
      <c r="L292" s="21"/>
      <c r="M292" s="106"/>
      <c r="T292" s="33"/>
      <c r="AT292" s="10" t="s">
        <v>180</v>
      </c>
      <c r="AU292" s="10" t="s">
        <v>83</v>
      </c>
    </row>
    <row r="293" spans="2:65" s="1" customFormat="1" ht="21.75" customHeight="1" x14ac:dyDescent="0.2">
      <c r="B293" s="21"/>
      <c r="C293" s="152" t="s">
        <v>541</v>
      </c>
      <c r="D293" s="152" t="s">
        <v>174</v>
      </c>
      <c r="E293" s="153" t="s">
        <v>891</v>
      </c>
      <c r="F293" s="154" t="s">
        <v>892</v>
      </c>
      <c r="G293" s="155" t="s">
        <v>295</v>
      </c>
      <c r="H293" s="156">
        <v>0.69299999999999995</v>
      </c>
      <c r="I293" s="94">
        <v>184.29999999999998</v>
      </c>
      <c r="J293" s="157">
        <f>ROUND(I293*H293,2)</f>
        <v>127.72</v>
      </c>
      <c r="K293" s="158"/>
      <c r="L293" s="21"/>
      <c r="M293" s="159" t="s">
        <v>1</v>
      </c>
      <c r="N293" s="98" t="s">
        <v>40</v>
      </c>
      <c r="P293" s="99">
        <f>O293*H293</f>
        <v>0</v>
      </c>
      <c r="Q293" s="99">
        <v>0</v>
      </c>
      <c r="R293" s="99">
        <f>Q293*H293</f>
        <v>0</v>
      </c>
      <c r="S293" s="99">
        <v>0</v>
      </c>
      <c r="T293" s="100">
        <f>S293*H293</f>
        <v>0</v>
      </c>
      <c r="AR293" s="101" t="s">
        <v>281</v>
      </c>
      <c r="AT293" s="101" t="s">
        <v>174</v>
      </c>
      <c r="AU293" s="101" t="s">
        <v>83</v>
      </c>
      <c r="AY293" s="10" t="s">
        <v>172</v>
      </c>
      <c r="BE293" s="102">
        <f>IF(N293="základní",J293,0)</f>
        <v>127.72</v>
      </c>
      <c r="BF293" s="102">
        <f>IF(N293="snížená",J293,0)</f>
        <v>0</v>
      </c>
      <c r="BG293" s="102">
        <f>IF(N293="zákl. přenesená",J293,0)</f>
        <v>0</v>
      </c>
      <c r="BH293" s="102">
        <f>IF(N293="sníž. přenesená",J293,0)</f>
        <v>0</v>
      </c>
      <c r="BI293" s="102">
        <f>IF(N293="nulová",J293,0)</f>
        <v>0</v>
      </c>
      <c r="BJ293" s="10" t="s">
        <v>83</v>
      </c>
      <c r="BK293" s="102">
        <f>ROUND(I293*H293,2)</f>
        <v>127.72</v>
      </c>
      <c r="BL293" s="10" t="s">
        <v>281</v>
      </c>
      <c r="BM293" s="101" t="s">
        <v>893</v>
      </c>
    </row>
    <row r="294" spans="2:65" s="1" customFormat="1" x14ac:dyDescent="0.2">
      <c r="B294" s="21"/>
      <c r="D294" s="103" t="s">
        <v>180</v>
      </c>
      <c r="F294" s="104" t="s">
        <v>892</v>
      </c>
      <c r="I294" s="105"/>
      <c r="L294" s="21"/>
      <c r="M294" s="106"/>
      <c r="T294" s="33"/>
      <c r="AT294" s="10" t="s">
        <v>180</v>
      </c>
      <c r="AU294" s="10" t="s">
        <v>83</v>
      </c>
    </row>
    <row r="295" spans="2:65" s="6" customFormat="1" ht="25.9" customHeight="1" x14ac:dyDescent="0.2">
      <c r="B295" s="76"/>
      <c r="D295" s="77" t="s">
        <v>74</v>
      </c>
      <c r="E295" s="78" t="s">
        <v>894</v>
      </c>
      <c r="F295" s="78" t="s">
        <v>895</v>
      </c>
      <c r="I295" s="79"/>
      <c r="J295" s="80">
        <f>BK295</f>
        <v>1596250.6600000001</v>
      </c>
      <c r="L295" s="76"/>
      <c r="M295" s="81"/>
      <c r="P295" s="82">
        <f>SUM(P296:P315)</f>
        <v>0</v>
      </c>
      <c r="R295" s="82">
        <f>SUM(R296:R315)</f>
        <v>0</v>
      </c>
      <c r="T295" s="83">
        <f>SUM(T296:T315)</f>
        <v>0</v>
      </c>
      <c r="AR295" s="77" t="s">
        <v>85</v>
      </c>
      <c r="AT295" s="84" t="s">
        <v>74</v>
      </c>
      <c r="AU295" s="84" t="s">
        <v>75</v>
      </c>
      <c r="AY295" s="77" t="s">
        <v>172</v>
      </c>
      <c r="BK295" s="85">
        <f>SUM(BK296:BK315)</f>
        <v>1596250.6600000001</v>
      </c>
    </row>
    <row r="296" spans="2:65" s="1" customFormat="1" ht="37.9" customHeight="1" x14ac:dyDescent="0.2">
      <c r="B296" s="21"/>
      <c r="C296" s="152" t="s">
        <v>896</v>
      </c>
      <c r="D296" s="152" t="s">
        <v>174</v>
      </c>
      <c r="E296" s="153" t="s">
        <v>897</v>
      </c>
      <c r="F296" s="154" t="s">
        <v>898</v>
      </c>
      <c r="G296" s="155" t="s">
        <v>232</v>
      </c>
      <c r="H296" s="156">
        <v>1850</v>
      </c>
      <c r="I296" s="94">
        <v>180.42</v>
      </c>
      <c r="J296" s="157">
        <f>ROUND(I296*H296,2)</f>
        <v>333777</v>
      </c>
      <c r="K296" s="158"/>
      <c r="L296" s="21"/>
      <c r="M296" s="159" t="s">
        <v>1</v>
      </c>
      <c r="N296" s="98" t="s">
        <v>40</v>
      </c>
      <c r="P296" s="99">
        <f>O296*H296</f>
        <v>0</v>
      </c>
      <c r="Q296" s="99">
        <v>0</v>
      </c>
      <c r="R296" s="99">
        <f>Q296*H296</f>
        <v>0</v>
      </c>
      <c r="S296" s="99">
        <v>0</v>
      </c>
      <c r="T296" s="100">
        <f>S296*H296</f>
        <v>0</v>
      </c>
      <c r="AR296" s="101" t="s">
        <v>281</v>
      </c>
      <c r="AT296" s="101" t="s">
        <v>174</v>
      </c>
      <c r="AU296" s="101" t="s">
        <v>83</v>
      </c>
      <c r="AY296" s="10" t="s">
        <v>172</v>
      </c>
      <c r="BE296" s="102">
        <f>IF(N296="základní",J296,0)</f>
        <v>333777</v>
      </c>
      <c r="BF296" s="102">
        <f>IF(N296="snížená",J296,0)</f>
        <v>0</v>
      </c>
      <c r="BG296" s="102">
        <f>IF(N296="zákl. přenesená",J296,0)</f>
        <v>0</v>
      </c>
      <c r="BH296" s="102">
        <f>IF(N296="sníž. přenesená",J296,0)</f>
        <v>0</v>
      </c>
      <c r="BI296" s="102">
        <f>IF(N296="nulová",J296,0)</f>
        <v>0</v>
      </c>
      <c r="BJ296" s="10" t="s">
        <v>83</v>
      </c>
      <c r="BK296" s="102">
        <f>ROUND(I296*H296,2)</f>
        <v>333777</v>
      </c>
      <c r="BL296" s="10" t="s">
        <v>281</v>
      </c>
      <c r="BM296" s="101" t="s">
        <v>899</v>
      </c>
    </row>
    <row r="297" spans="2:65" s="1" customFormat="1" ht="19.5" x14ac:dyDescent="0.2">
      <c r="B297" s="21"/>
      <c r="D297" s="103" t="s">
        <v>180</v>
      </c>
      <c r="F297" s="104" t="s">
        <v>898</v>
      </c>
      <c r="I297" s="105"/>
      <c r="L297" s="21"/>
      <c r="M297" s="106"/>
      <c r="T297" s="33"/>
      <c r="AT297" s="10" t="s">
        <v>180</v>
      </c>
      <c r="AU297" s="10" t="s">
        <v>83</v>
      </c>
    </row>
    <row r="298" spans="2:65" s="1" customFormat="1" ht="24.2" customHeight="1" x14ac:dyDescent="0.2">
      <c r="B298" s="21"/>
      <c r="C298" s="152" t="s">
        <v>802</v>
      </c>
      <c r="D298" s="152" t="s">
        <v>174</v>
      </c>
      <c r="E298" s="153" t="s">
        <v>900</v>
      </c>
      <c r="F298" s="154" t="s">
        <v>901</v>
      </c>
      <c r="G298" s="155" t="s">
        <v>232</v>
      </c>
      <c r="H298" s="156">
        <v>4649.58</v>
      </c>
      <c r="I298" s="94">
        <v>171.69</v>
      </c>
      <c r="J298" s="157">
        <f>ROUND(I298*H298,2)</f>
        <v>798286.39</v>
      </c>
      <c r="K298" s="158"/>
      <c r="L298" s="21"/>
      <c r="M298" s="159" t="s">
        <v>1</v>
      </c>
      <c r="N298" s="98" t="s">
        <v>40</v>
      </c>
      <c r="P298" s="99">
        <f>O298*H298</f>
        <v>0</v>
      </c>
      <c r="Q298" s="99">
        <v>0</v>
      </c>
      <c r="R298" s="99">
        <f>Q298*H298</f>
        <v>0</v>
      </c>
      <c r="S298" s="99">
        <v>0</v>
      </c>
      <c r="T298" s="100">
        <f>S298*H298</f>
        <v>0</v>
      </c>
      <c r="AR298" s="101" t="s">
        <v>281</v>
      </c>
      <c r="AT298" s="101" t="s">
        <v>174</v>
      </c>
      <c r="AU298" s="101" t="s">
        <v>83</v>
      </c>
      <c r="AY298" s="10" t="s">
        <v>172</v>
      </c>
      <c r="BE298" s="102">
        <f>IF(N298="základní",J298,0)</f>
        <v>798286.39</v>
      </c>
      <c r="BF298" s="102">
        <f>IF(N298="snížená",J298,0)</f>
        <v>0</v>
      </c>
      <c r="BG298" s="102">
        <f>IF(N298="zákl. přenesená",J298,0)</f>
        <v>0</v>
      </c>
      <c r="BH298" s="102">
        <f>IF(N298="sníž. přenesená",J298,0)</f>
        <v>0</v>
      </c>
      <c r="BI298" s="102">
        <f>IF(N298="nulová",J298,0)</f>
        <v>0</v>
      </c>
      <c r="BJ298" s="10" t="s">
        <v>83</v>
      </c>
      <c r="BK298" s="102">
        <f>ROUND(I298*H298,2)</f>
        <v>798286.39</v>
      </c>
      <c r="BL298" s="10" t="s">
        <v>281</v>
      </c>
      <c r="BM298" s="101" t="s">
        <v>902</v>
      </c>
    </row>
    <row r="299" spans="2:65" s="1" customFormat="1" ht="19.5" x14ac:dyDescent="0.2">
      <c r="B299" s="21"/>
      <c r="D299" s="103" t="s">
        <v>180</v>
      </c>
      <c r="F299" s="104" t="s">
        <v>901</v>
      </c>
      <c r="I299" s="105"/>
      <c r="L299" s="21"/>
      <c r="M299" s="106"/>
      <c r="T299" s="33"/>
      <c r="AT299" s="10" t="s">
        <v>180</v>
      </c>
      <c r="AU299" s="10" t="s">
        <v>83</v>
      </c>
    </row>
    <row r="300" spans="2:65" s="1" customFormat="1" ht="24.2" customHeight="1" x14ac:dyDescent="0.2">
      <c r="B300" s="21"/>
      <c r="C300" s="152" t="s">
        <v>903</v>
      </c>
      <c r="D300" s="152" t="s">
        <v>174</v>
      </c>
      <c r="E300" s="153" t="s">
        <v>904</v>
      </c>
      <c r="F300" s="154" t="s">
        <v>905</v>
      </c>
      <c r="G300" s="155" t="s">
        <v>906</v>
      </c>
      <c r="H300" s="156">
        <v>1</v>
      </c>
      <c r="I300" s="94">
        <v>61337.95</v>
      </c>
      <c r="J300" s="157">
        <f>ROUND(I300*H300,2)</f>
        <v>61337.95</v>
      </c>
      <c r="K300" s="158"/>
      <c r="L300" s="21"/>
      <c r="M300" s="159" t="s">
        <v>1</v>
      </c>
      <c r="N300" s="98" t="s">
        <v>40</v>
      </c>
      <c r="P300" s="99">
        <f>O300*H300</f>
        <v>0</v>
      </c>
      <c r="Q300" s="99">
        <v>0</v>
      </c>
      <c r="R300" s="99">
        <f>Q300*H300</f>
        <v>0</v>
      </c>
      <c r="S300" s="99">
        <v>0</v>
      </c>
      <c r="T300" s="100">
        <f>S300*H300</f>
        <v>0</v>
      </c>
      <c r="AR300" s="101" t="s">
        <v>281</v>
      </c>
      <c r="AT300" s="101" t="s">
        <v>174</v>
      </c>
      <c r="AU300" s="101" t="s">
        <v>83</v>
      </c>
      <c r="AY300" s="10" t="s">
        <v>172</v>
      </c>
      <c r="BE300" s="102">
        <f>IF(N300="základní",J300,0)</f>
        <v>61337.95</v>
      </c>
      <c r="BF300" s="102">
        <f>IF(N300="snížená",J300,0)</f>
        <v>0</v>
      </c>
      <c r="BG300" s="102">
        <f>IF(N300="zákl. přenesená",J300,0)</f>
        <v>0</v>
      </c>
      <c r="BH300" s="102">
        <f>IF(N300="sníž. přenesená",J300,0)</f>
        <v>0</v>
      </c>
      <c r="BI300" s="102">
        <f>IF(N300="nulová",J300,0)</f>
        <v>0</v>
      </c>
      <c r="BJ300" s="10" t="s">
        <v>83</v>
      </c>
      <c r="BK300" s="102">
        <f>ROUND(I300*H300,2)</f>
        <v>61337.95</v>
      </c>
      <c r="BL300" s="10" t="s">
        <v>281</v>
      </c>
      <c r="BM300" s="101" t="s">
        <v>907</v>
      </c>
    </row>
    <row r="301" spans="2:65" s="1" customFormat="1" ht="19.5" x14ac:dyDescent="0.2">
      <c r="B301" s="21"/>
      <c r="D301" s="103" t="s">
        <v>180</v>
      </c>
      <c r="F301" s="104" t="s">
        <v>905</v>
      </c>
      <c r="I301" s="105"/>
      <c r="L301" s="21"/>
      <c r="M301" s="106"/>
      <c r="T301" s="33"/>
      <c r="AT301" s="10" t="s">
        <v>180</v>
      </c>
      <c r="AU301" s="10" t="s">
        <v>83</v>
      </c>
    </row>
    <row r="302" spans="2:65" s="1" customFormat="1" ht="16.5" customHeight="1" x14ac:dyDescent="0.2">
      <c r="B302" s="21"/>
      <c r="C302" s="152" t="s">
        <v>805</v>
      </c>
      <c r="D302" s="152" t="s">
        <v>174</v>
      </c>
      <c r="E302" s="153" t="s">
        <v>908</v>
      </c>
      <c r="F302" s="154" t="s">
        <v>909</v>
      </c>
      <c r="G302" s="155" t="s">
        <v>728</v>
      </c>
      <c r="H302" s="156">
        <v>24</v>
      </c>
      <c r="I302" s="94">
        <v>306.52</v>
      </c>
      <c r="J302" s="157">
        <f>ROUND(I302*H302,2)</f>
        <v>7356.48</v>
      </c>
      <c r="K302" s="158"/>
      <c r="L302" s="21"/>
      <c r="M302" s="159" t="s">
        <v>1</v>
      </c>
      <c r="N302" s="98" t="s">
        <v>40</v>
      </c>
      <c r="P302" s="99">
        <f>O302*H302</f>
        <v>0</v>
      </c>
      <c r="Q302" s="99">
        <v>0</v>
      </c>
      <c r="R302" s="99">
        <f>Q302*H302</f>
        <v>0</v>
      </c>
      <c r="S302" s="99">
        <v>0</v>
      </c>
      <c r="T302" s="100">
        <f>S302*H302</f>
        <v>0</v>
      </c>
      <c r="AR302" s="101" t="s">
        <v>281</v>
      </c>
      <c r="AT302" s="101" t="s">
        <v>174</v>
      </c>
      <c r="AU302" s="101" t="s">
        <v>83</v>
      </c>
      <c r="AY302" s="10" t="s">
        <v>172</v>
      </c>
      <c r="BE302" s="102">
        <f>IF(N302="základní",J302,0)</f>
        <v>7356.48</v>
      </c>
      <c r="BF302" s="102">
        <f>IF(N302="snížená",J302,0)</f>
        <v>0</v>
      </c>
      <c r="BG302" s="102">
        <f>IF(N302="zákl. přenesená",J302,0)</f>
        <v>0</v>
      </c>
      <c r="BH302" s="102">
        <f>IF(N302="sníž. přenesená",J302,0)</f>
        <v>0</v>
      </c>
      <c r="BI302" s="102">
        <f>IF(N302="nulová",J302,0)</f>
        <v>0</v>
      </c>
      <c r="BJ302" s="10" t="s">
        <v>83</v>
      </c>
      <c r="BK302" s="102">
        <f>ROUND(I302*H302,2)</f>
        <v>7356.48</v>
      </c>
      <c r="BL302" s="10" t="s">
        <v>281</v>
      </c>
      <c r="BM302" s="101" t="s">
        <v>910</v>
      </c>
    </row>
    <row r="303" spans="2:65" s="1" customFormat="1" x14ac:dyDescent="0.2">
      <c r="B303" s="21"/>
      <c r="D303" s="103" t="s">
        <v>180</v>
      </c>
      <c r="F303" s="104" t="s">
        <v>909</v>
      </c>
      <c r="I303" s="105"/>
      <c r="L303" s="21"/>
      <c r="M303" s="106"/>
      <c r="T303" s="33"/>
      <c r="AT303" s="10" t="s">
        <v>180</v>
      </c>
      <c r="AU303" s="10" t="s">
        <v>83</v>
      </c>
    </row>
    <row r="304" spans="2:65" s="1" customFormat="1" ht="21.75" customHeight="1" x14ac:dyDescent="0.2">
      <c r="B304" s="21"/>
      <c r="C304" s="152" t="s">
        <v>911</v>
      </c>
      <c r="D304" s="152" t="s">
        <v>174</v>
      </c>
      <c r="E304" s="153" t="s">
        <v>912</v>
      </c>
      <c r="F304" s="154" t="s">
        <v>913</v>
      </c>
      <c r="G304" s="155" t="s">
        <v>295</v>
      </c>
      <c r="H304" s="156">
        <v>1.9430000000000001</v>
      </c>
      <c r="I304" s="94">
        <v>63791.08</v>
      </c>
      <c r="J304" s="157">
        <f>ROUND(I304*H304,2)</f>
        <v>123946.07</v>
      </c>
      <c r="K304" s="158"/>
      <c r="L304" s="21"/>
      <c r="M304" s="159" t="s">
        <v>1</v>
      </c>
      <c r="N304" s="98" t="s">
        <v>40</v>
      </c>
      <c r="P304" s="99">
        <f>O304*H304</f>
        <v>0</v>
      </c>
      <c r="Q304" s="99">
        <v>0</v>
      </c>
      <c r="R304" s="99">
        <f>Q304*H304</f>
        <v>0</v>
      </c>
      <c r="S304" s="99">
        <v>0</v>
      </c>
      <c r="T304" s="100">
        <f>S304*H304</f>
        <v>0</v>
      </c>
      <c r="AR304" s="101" t="s">
        <v>281</v>
      </c>
      <c r="AT304" s="101" t="s">
        <v>174</v>
      </c>
      <c r="AU304" s="101" t="s">
        <v>83</v>
      </c>
      <c r="AY304" s="10" t="s">
        <v>172</v>
      </c>
      <c r="BE304" s="102">
        <f>IF(N304="základní",J304,0)</f>
        <v>123946.07</v>
      </c>
      <c r="BF304" s="102">
        <f>IF(N304="snížená",J304,0)</f>
        <v>0</v>
      </c>
      <c r="BG304" s="102">
        <f>IF(N304="zákl. přenesená",J304,0)</f>
        <v>0</v>
      </c>
      <c r="BH304" s="102">
        <f>IF(N304="sníž. přenesená",J304,0)</f>
        <v>0</v>
      </c>
      <c r="BI304" s="102">
        <f>IF(N304="nulová",J304,0)</f>
        <v>0</v>
      </c>
      <c r="BJ304" s="10" t="s">
        <v>83</v>
      </c>
      <c r="BK304" s="102">
        <f>ROUND(I304*H304,2)</f>
        <v>123946.07</v>
      </c>
      <c r="BL304" s="10" t="s">
        <v>281</v>
      </c>
      <c r="BM304" s="101" t="s">
        <v>914</v>
      </c>
    </row>
    <row r="305" spans="2:65" s="1" customFormat="1" x14ac:dyDescent="0.2">
      <c r="B305" s="21"/>
      <c r="D305" s="103" t="s">
        <v>180</v>
      </c>
      <c r="F305" s="104" t="s">
        <v>913</v>
      </c>
      <c r="I305" s="105"/>
      <c r="L305" s="21"/>
      <c r="M305" s="106"/>
      <c r="T305" s="33"/>
      <c r="AT305" s="10" t="s">
        <v>180</v>
      </c>
      <c r="AU305" s="10" t="s">
        <v>83</v>
      </c>
    </row>
    <row r="306" spans="2:65" s="7" customFormat="1" x14ac:dyDescent="0.2">
      <c r="B306" s="107"/>
      <c r="D306" s="103" t="s">
        <v>182</v>
      </c>
      <c r="E306" s="108" t="s">
        <v>1</v>
      </c>
      <c r="F306" s="109" t="s">
        <v>915</v>
      </c>
      <c r="H306" s="110">
        <v>1.9430000000000001</v>
      </c>
      <c r="I306" s="111"/>
      <c r="L306" s="107"/>
      <c r="M306" s="112"/>
      <c r="T306" s="113"/>
      <c r="AT306" s="108" t="s">
        <v>182</v>
      </c>
      <c r="AU306" s="108" t="s">
        <v>83</v>
      </c>
      <c r="AV306" s="7" t="s">
        <v>85</v>
      </c>
      <c r="AW306" s="7" t="s">
        <v>32</v>
      </c>
      <c r="AX306" s="7" t="s">
        <v>75</v>
      </c>
      <c r="AY306" s="108" t="s">
        <v>172</v>
      </c>
    </row>
    <row r="307" spans="2:65" s="8" customFormat="1" x14ac:dyDescent="0.2">
      <c r="B307" s="114"/>
      <c r="D307" s="103" t="s">
        <v>182</v>
      </c>
      <c r="E307" s="115" t="s">
        <v>1</v>
      </c>
      <c r="F307" s="116" t="s">
        <v>186</v>
      </c>
      <c r="H307" s="117">
        <v>1.9430000000000001</v>
      </c>
      <c r="I307" s="118"/>
      <c r="L307" s="114"/>
      <c r="M307" s="119"/>
      <c r="T307" s="120"/>
      <c r="AT307" s="115" t="s">
        <v>182</v>
      </c>
      <c r="AU307" s="115" t="s">
        <v>83</v>
      </c>
      <c r="AV307" s="8" t="s">
        <v>178</v>
      </c>
      <c r="AW307" s="8" t="s">
        <v>32</v>
      </c>
      <c r="AX307" s="8" t="s">
        <v>83</v>
      </c>
      <c r="AY307" s="115" t="s">
        <v>172</v>
      </c>
    </row>
    <row r="308" spans="2:65" s="1" customFormat="1" ht="16.5" customHeight="1" x14ac:dyDescent="0.2">
      <c r="B308" s="21"/>
      <c r="C308" s="152" t="s">
        <v>808</v>
      </c>
      <c r="D308" s="152" t="s">
        <v>174</v>
      </c>
      <c r="E308" s="153" t="s">
        <v>916</v>
      </c>
      <c r="F308" s="154" t="s">
        <v>917</v>
      </c>
      <c r="G308" s="155" t="s">
        <v>295</v>
      </c>
      <c r="H308" s="156">
        <v>4.8819999999999997</v>
      </c>
      <c r="I308" s="94">
        <v>49070.36</v>
      </c>
      <c r="J308" s="157">
        <f>ROUND(I308*H308,2)</f>
        <v>239561.5</v>
      </c>
      <c r="K308" s="158"/>
      <c r="L308" s="21"/>
      <c r="M308" s="159" t="s">
        <v>1</v>
      </c>
      <c r="N308" s="98" t="s">
        <v>40</v>
      </c>
      <c r="P308" s="99">
        <f>O308*H308</f>
        <v>0</v>
      </c>
      <c r="Q308" s="99">
        <v>0</v>
      </c>
      <c r="R308" s="99">
        <f>Q308*H308</f>
        <v>0</v>
      </c>
      <c r="S308" s="99">
        <v>0</v>
      </c>
      <c r="T308" s="100">
        <f>S308*H308</f>
        <v>0</v>
      </c>
      <c r="AR308" s="101" t="s">
        <v>281</v>
      </c>
      <c r="AT308" s="101" t="s">
        <v>174</v>
      </c>
      <c r="AU308" s="101" t="s">
        <v>83</v>
      </c>
      <c r="AY308" s="10" t="s">
        <v>172</v>
      </c>
      <c r="BE308" s="102">
        <f>IF(N308="základní",J308,0)</f>
        <v>239561.5</v>
      </c>
      <c r="BF308" s="102">
        <f>IF(N308="snížená",J308,0)</f>
        <v>0</v>
      </c>
      <c r="BG308" s="102">
        <f>IF(N308="zákl. přenesená",J308,0)</f>
        <v>0</v>
      </c>
      <c r="BH308" s="102">
        <f>IF(N308="sníž. přenesená",J308,0)</f>
        <v>0</v>
      </c>
      <c r="BI308" s="102">
        <f>IF(N308="nulová",J308,0)</f>
        <v>0</v>
      </c>
      <c r="BJ308" s="10" t="s">
        <v>83</v>
      </c>
      <c r="BK308" s="102">
        <f>ROUND(I308*H308,2)</f>
        <v>239561.5</v>
      </c>
      <c r="BL308" s="10" t="s">
        <v>281</v>
      </c>
      <c r="BM308" s="101" t="s">
        <v>918</v>
      </c>
    </row>
    <row r="309" spans="2:65" s="1" customFormat="1" x14ac:dyDescent="0.2">
      <c r="B309" s="21"/>
      <c r="D309" s="103" t="s">
        <v>180</v>
      </c>
      <c r="F309" s="104" t="s">
        <v>917</v>
      </c>
      <c r="I309" s="105"/>
      <c r="L309" s="21"/>
      <c r="M309" s="106"/>
      <c r="T309" s="33"/>
      <c r="AT309" s="10" t="s">
        <v>180</v>
      </c>
      <c r="AU309" s="10" t="s">
        <v>83</v>
      </c>
    </row>
    <row r="310" spans="2:65" s="7" customFormat="1" x14ac:dyDescent="0.2">
      <c r="B310" s="107"/>
      <c r="D310" s="103" t="s">
        <v>182</v>
      </c>
      <c r="E310" s="108" t="s">
        <v>1</v>
      </c>
      <c r="F310" s="109" t="s">
        <v>919</v>
      </c>
      <c r="H310" s="110">
        <v>4.8819999999999997</v>
      </c>
      <c r="I310" s="111"/>
      <c r="L310" s="107"/>
      <c r="M310" s="112"/>
      <c r="T310" s="113"/>
      <c r="AT310" s="108" t="s">
        <v>182</v>
      </c>
      <c r="AU310" s="108" t="s">
        <v>83</v>
      </c>
      <c r="AV310" s="7" t="s">
        <v>85</v>
      </c>
      <c r="AW310" s="7" t="s">
        <v>32</v>
      </c>
      <c r="AX310" s="7" t="s">
        <v>75</v>
      </c>
      <c r="AY310" s="108" t="s">
        <v>172</v>
      </c>
    </row>
    <row r="311" spans="2:65" s="8" customFormat="1" x14ac:dyDescent="0.2">
      <c r="B311" s="114"/>
      <c r="D311" s="103" t="s">
        <v>182</v>
      </c>
      <c r="E311" s="115" t="s">
        <v>1</v>
      </c>
      <c r="F311" s="116" t="s">
        <v>186</v>
      </c>
      <c r="H311" s="117">
        <v>4.8819999999999997</v>
      </c>
      <c r="I311" s="118"/>
      <c r="L311" s="114"/>
      <c r="M311" s="119"/>
      <c r="T311" s="120"/>
      <c r="AT311" s="115" t="s">
        <v>182</v>
      </c>
      <c r="AU311" s="115" t="s">
        <v>83</v>
      </c>
      <c r="AV311" s="8" t="s">
        <v>178</v>
      </c>
      <c r="AW311" s="8" t="s">
        <v>32</v>
      </c>
      <c r="AX311" s="8" t="s">
        <v>83</v>
      </c>
      <c r="AY311" s="115" t="s">
        <v>172</v>
      </c>
    </row>
    <row r="312" spans="2:65" s="1" customFormat="1" ht="21.75" customHeight="1" x14ac:dyDescent="0.2">
      <c r="B312" s="21"/>
      <c r="C312" s="152" t="s">
        <v>920</v>
      </c>
      <c r="D312" s="152" t="s">
        <v>174</v>
      </c>
      <c r="E312" s="153" t="s">
        <v>921</v>
      </c>
      <c r="F312" s="154" t="s">
        <v>922</v>
      </c>
      <c r="G312" s="155" t="s">
        <v>295</v>
      </c>
      <c r="H312" s="156">
        <v>9.15</v>
      </c>
      <c r="I312" s="94">
        <v>184.29999999999998</v>
      </c>
      <c r="J312" s="157">
        <f>ROUND(I312*H312,2)</f>
        <v>1686.35</v>
      </c>
      <c r="K312" s="158"/>
      <c r="L312" s="21"/>
      <c r="M312" s="159" t="s">
        <v>1</v>
      </c>
      <c r="N312" s="98" t="s">
        <v>40</v>
      </c>
      <c r="P312" s="99">
        <f>O312*H312</f>
        <v>0</v>
      </c>
      <c r="Q312" s="99">
        <v>0</v>
      </c>
      <c r="R312" s="99">
        <f>Q312*H312</f>
        <v>0</v>
      </c>
      <c r="S312" s="99">
        <v>0</v>
      </c>
      <c r="T312" s="100">
        <f>S312*H312</f>
        <v>0</v>
      </c>
      <c r="AR312" s="101" t="s">
        <v>281</v>
      </c>
      <c r="AT312" s="101" t="s">
        <v>174</v>
      </c>
      <c r="AU312" s="101" t="s">
        <v>83</v>
      </c>
      <c r="AY312" s="10" t="s">
        <v>172</v>
      </c>
      <c r="BE312" s="102">
        <f>IF(N312="základní",J312,0)</f>
        <v>1686.35</v>
      </c>
      <c r="BF312" s="102">
        <f>IF(N312="snížená",J312,0)</f>
        <v>0</v>
      </c>
      <c r="BG312" s="102">
        <f>IF(N312="zákl. přenesená",J312,0)</f>
        <v>0</v>
      </c>
      <c r="BH312" s="102">
        <f>IF(N312="sníž. přenesená",J312,0)</f>
        <v>0</v>
      </c>
      <c r="BI312" s="102">
        <f>IF(N312="nulová",J312,0)</f>
        <v>0</v>
      </c>
      <c r="BJ312" s="10" t="s">
        <v>83</v>
      </c>
      <c r="BK312" s="102">
        <f>ROUND(I312*H312,2)</f>
        <v>1686.35</v>
      </c>
      <c r="BL312" s="10" t="s">
        <v>281</v>
      </c>
      <c r="BM312" s="101" t="s">
        <v>923</v>
      </c>
    </row>
    <row r="313" spans="2:65" s="1" customFormat="1" x14ac:dyDescent="0.2">
      <c r="B313" s="21"/>
      <c r="D313" s="103" t="s">
        <v>180</v>
      </c>
      <c r="F313" s="104" t="s">
        <v>922</v>
      </c>
      <c r="I313" s="105"/>
      <c r="L313" s="21"/>
      <c r="M313" s="106"/>
      <c r="T313" s="33"/>
      <c r="AT313" s="10" t="s">
        <v>180</v>
      </c>
      <c r="AU313" s="10" t="s">
        <v>83</v>
      </c>
    </row>
    <row r="314" spans="2:65" s="1" customFormat="1" ht="16.5" customHeight="1" x14ac:dyDescent="0.2">
      <c r="B314" s="21"/>
      <c r="C314" s="152" t="s">
        <v>811</v>
      </c>
      <c r="D314" s="152" t="s">
        <v>174</v>
      </c>
      <c r="E314" s="153" t="s">
        <v>924</v>
      </c>
      <c r="F314" s="154" t="s">
        <v>925</v>
      </c>
      <c r="G314" s="155" t="s">
        <v>926</v>
      </c>
      <c r="H314" s="156">
        <v>38</v>
      </c>
      <c r="I314" s="94">
        <v>797.34</v>
      </c>
      <c r="J314" s="157">
        <f>ROUND(I314*H314,2)</f>
        <v>30298.92</v>
      </c>
      <c r="K314" s="158"/>
      <c r="L314" s="21"/>
      <c r="M314" s="159" t="s">
        <v>1</v>
      </c>
      <c r="N314" s="98" t="s">
        <v>40</v>
      </c>
      <c r="P314" s="99">
        <f>O314*H314</f>
        <v>0</v>
      </c>
      <c r="Q314" s="99">
        <v>0</v>
      </c>
      <c r="R314" s="99">
        <f>Q314*H314</f>
        <v>0</v>
      </c>
      <c r="S314" s="99">
        <v>0</v>
      </c>
      <c r="T314" s="100">
        <f>S314*H314</f>
        <v>0</v>
      </c>
      <c r="AR314" s="101" t="s">
        <v>281</v>
      </c>
      <c r="AT314" s="101" t="s">
        <v>174</v>
      </c>
      <c r="AU314" s="101" t="s">
        <v>83</v>
      </c>
      <c r="AY314" s="10" t="s">
        <v>172</v>
      </c>
      <c r="BE314" s="102">
        <f>IF(N314="základní",J314,0)</f>
        <v>30298.92</v>
      </c>
      <c r="BF314" s="102">
        <f>IF(N314="snížená",J314,0)</f>
        <v>0</v>
      </c>
      <c r="BG314" s="102">
        <f>IF(N314="zákl. přenesená",J314,0)</f>
        <v>0</v>
      </c>
      <c r="BH314" s="102">
        <f>IF(N314="sníž. přenesená",J314,0)</f>
        <v>0</v>
      </c>
      <c r="BI314" s="102">
        <f>IF(N314="nulová",J314,0)</f>
        <v>0</v>
      </c>
      <c r="BJ314" s="10" t="s">
        <v>83</v>
      </c>
      <c r="BK314" s="102">
        <f>ROUND(I314*H314,2)</f>
        <v>30298.92</v>
      </c>
      <c r="BL314" s="10" t="s">
        <v>281</v>
      </c>
      <c r="BM314" s="101" t="s">
        <v>927</v>
      </c>
    </row>
    <row r="315" spans="2:65" s="1" customFormat="1" x14ac:dyDescent="0.2">
      <c r="B315" s="21"/>
      <c r="D315" s="103" t="s">
        <v>180</v>
      </c>
      <c r="F315" s="104" t="s">
        <v>925</v>
      </c>
      <c r="I315" s="105"/>
      <c r="L315" s="21"/>
      <c r="M315" s="106"/>
      <c r="T315" s="33"/>
      <c r="AT315" s="10" t="s">
        <v>180</v>
      </c>
      <c r="AU315" s="10" t="s">
        <v>83</v>
      </c>
    </row>
    <row r="316" spans="2:65" s="6" customFormat="1" ht="25.9" customHeight="1" x14ac:dyDescent="0.2">
      <c r="B316" s="76"/>
      <c r="D316" s="77" t="s">
        <v>74</v>
      </c>
      <c r="E316" s="78" t="s">
        <v>928</v>
      </c>
      <c r="F316" s="78" t="s">
        <v>929</v>
      </c>
      <c r="I316" s="79"/>
      <c r="J316" s="80">
        <f>BK316</f>
        <v>3539.19</v>
      </c>
      <c r="L316" s="76"/>
      <c r="M316" s="81"/>
      <c r="P316" s="82">
        <f>SUM(P317:P320)</f>
        <v>0</v>
      </c>
      <c r="R316" s="82">
        <f>SUM(R317:R320)</f>
        <v>0</v>
      </c>
      <c r="T316" s="83">
        <f>SUM(T317:T320)</f>
        <v>0</v>
      </c>
      <c r="AR316" s="77" t="s">
        <v>85</v>
      </c>
      <c r="AT316" s="84" t="s">
        <v>74</v>
      </c>
      <c r="AU316" s="84" t="s">
        <v>75</v>
      </c>
      <c r="AY316" s="77" t="s">
        <v>172</v>
      </c>
      <c r="BK316" s="85">
        <f>SUM(BK317:BK320)</f>
        <v>3539.19</v>
      </c>
    </row>
    <row r="317" spans="2:65" s="1" customFormat="1" ht="16.5" customHeight="1" x14ac:dyDescent="0.2">
      <c r="B317" s="21"/>
      <c r="C317" s="152" t="s">
        <v>930</v>
      </c>
      <c r="D317" s="152" t="s">
        <v>174</v>
      </c>
      <c r="E317" s="153" t="s">
        <v>931</v>
      </c>
      <c r="F317" s="154" t="s">
        <v>932</v>
      </c>
      <c r="G317" s="155" t="s">
        <v>177</v>
      </c>
      <c r="H317" s="156">
        <v>57.914999999999999</v>
      </c>
      <c r="I317" s="94">
        <v>61.11</v>
      </c>
      <c r="J317" s="157">
        <f>ROUND(I317*H317,2)</f>
        <v>3539.19</v>
      </c>
      <c r="K317" s="158"/>
      <c r="L317" s="21"/>
      <c r="M317" s="159" t="s">
        <v>1</v>
      </c>
      <c r="N317" s="98" t="s">
        <v>40</v>
      </c>
      <c r="P317" s="99">
        <f>O317*H317</f>
        <v>0</v>
      </c>
      <c r="Q317" s="99">
        <v>0</v>
      </c>
      <c r="R317" s="99">
        <f>Q317*H317</f>
        <v>0</v>
      </c>
      <c r="S317" s="99">
        <v>0</v>
      </c>
      <c r="T317" s="100">
        <f>S317*H317</f>
        <v>0</v>
      </c>
      <c r="AR317" s="101" t="s">
        <v>281</v>
      </c>
      <c r="AT317" s="101" t="s">
        <v>174</v>
      </c>
      <c r="AU317" s="101" t="s">
        <v>83</v>
      </c>
      <c r="AY317" s="10" t="s">
        <v>172</v>
      </c>
      <c r="BE317" s="102">
        <f>IF(N317="základní",J317,0)</f>
        <v>3539.19</v>
      </c>
      <c r="BF317" s="102">
        <f>IF(N317="snížená",J317,0)</f>
        <v>0</v>
      </c>
      <c r="BG317" s="102">
        <f>IF(N317="zákl. přenesená",J317,0)</f>
        <v>0</v>
      </c>
      <c r="BH317" s="102">
        <f>IF(N317="sníž. přenesená",J317,0)</f>
        <v>0</v>
      </c>
      <c r="BI317" s="102">
        <f>IF(N317="nulová",J317,0)</f>
        <v>0</v>
      </c>
      <c r="BJ317" s="10" t="s">
        <v>83</v>
      </c>
      <c r="BK317" s="102">
        <f>ROUND(I317*H317,2)</f>
        <v>3539.19</v>
      </c>
      <c r="BL317" s="10" t="s">
        <v>281</v>
      </c>
      <c r="BM317" s="101" t="s">
        <v>933</v>
      </c>
    </row>
    <row r="318" spans="2:65" s="1" customFormat="1" x14ac:dyDescent="0.2">
      <c r="B318" s="21"/>
      <c r="D318" s="103" t="s">
        <v>180</v>
      </c>
      <c r="F318" s="104" t="s">
        <v>932</v>
      </c>
      <c r="I318" s="105"/>
      <c r="L318" s="21"/>
      <c r="M318" s="106"/>
      <c r="T318" s="33"/>
      <c r="AT318" s="10" t="s">
        <v>180</v>
      </c>
      <c r="AU318" s="10" t="s">
        <v>83</v>
      </c>
    </row>
    <row r="319" spans="2:65" s="7" customFormat="1" x14ac:dyDescent="0.2">
      <c r="B319" s="107"/>
      <c r="D319" s="103" t="s">
        <v>182</v>
      </c>
      <c r="E319" s="108" t="s">
        <v>1</v>
      </c>
      <c r="F319" s="109" t="s">
        <v>934</v>
      </c>
      <c r="H319" s="110">
        <v>57.914999999999999</v>
      </c>
      <c r="I319" s="111"/>
      <c r="L319" s="107"/>
      <c r="M319" s="112"/>
      <c r="T319" s="113"/>
      <c r="AT319" s="108" t="s">
        <v>182</v>
      </c>
      <c r="AU319" s="108" t="s">
        <v>83</v>
      </c>
      <c r="AV319" s="7" t="s">
        <v>85</v>
      </c>
      <c r="AW319" s="7" t="s">
        <v>32</v>
      </c>
      <c r="AX319" s="7" t="s">
        <v>75</v>
      </c>
      <c r="AY319" s="108" t="s">
        <v>172</v>
      </c>
    </row>
    <row r="320" spans="2:65" s="8" customFormat="1" x14ac:dyDescent="0.2">
      <c r="B320" s="114"/>
      <c r="D320" s="103" t="s">
        <v>182</v>
      </c>
      <c r="E320" s="115" t="s">
        <v>1</v>
      </c>
      <c r="F320" s="116" t="s">
        <v>186</v>
      </c>
      <c r="H320" s="117">
        <v>57.914999999999999</v>
      </c>
      <c r="I320" s="118"/>
      <c r="L320" s="114"/>
      <c r="M320" s="119"/>
      <c r="T320" s="120"/>
      <c r="AT320" s="115" t="s">
        <v>182</v>
      </c>
      <c r="AU320" s="115" t="s">
        <v>83</v>
      </c>
      <c r="AV320" s="8" t="s">
        <v>178</v>
      </c>
      <c r="AW320" s="8" t="s">
        <v>32</v>
      </c>
      <c r="AX320" s="8" t="s">
        <v>83</v>
      </c>
      <c r="AY320" s="115" t="s">
        <v>172</v>
      </c>
    </row>
    <row r="321" spans="2:65" s="6" customFormat="1" ht="25.9" customHeight="1" x14ac:dyDescent="0.2">
      <c r="B321" s="76"/>
      <c r="D321" s="77" t="s">
        <v>74</v>
      </c>
      <c r="E321" s="78" t="s">
        <v>935</v>
      </c>
      <c r="F321" s="78" t="s">
        <v>936</v>
      </c>
      <c r="I321" s="79"/>
      <c r="J321" s="80">
        <f>BK321</f>
        <v>77171.260000000009</v>
      </c>
      <c r="L321" s="76"/>
      <c r="M321" s="81"/>
      <c r="P321" s="82">
        <f>SUM(P322:P325)</f>
        <v>0</v>
      </c>
      <c r="R321" s="82">
        <f>SUM(R322:R325)</f>
        <v>0</v>
      </c>
      <c r="T321" s="83">
        <f>SUM(T322:T325)</f>
        <v>0</v>
      </c>
      <c r="AR321" s="77" t="s">
        <v>83</v>
      </c>
      <c r="AT321" s="84" t="s">
        <v>74</v>
      </c>
      <c r="AU321" s="84" t="s">
        <v>75</v>
      </c>
      <c r="AY321" s="77" t="s">
        <v>172</v>
      </c>
      <c r="BK321" s="85">
        <f>SUM(BK322:BK325)</f>
        <v>77171.260000000009</v>
      </c>
    </row>
    <row r="322" spans="2:65" s="1" customFormat="1" ht="16.5" customHeight="1" x14ac:dyDescent="0.2">
      <c r="B322" s="21"/>
      <c r="C322" s="152" t="s">
        <v>815</v>
      </c>
      <c r="D322" s="152" t="s">
        <v>174</v>
      </c>
      <c r="E322" s="153" t="s">
        <v>937</v>
      </c>
      <c r="F322" s="154" t="s">
        <v>938</v>
      </c>
      <c r="G322" s="155" t="s">
        <v>939</v>
      </c>
      <c r="H322" s="156">
        <v>1</v>
      </c>
      <c r="I322" s="94">
        <v>58770.36</v>
      </c>
      <c r="J322" s="157">
        <f>ROUND(I322*H322,2)</f>
        <v>58770.36</v>
      </c>
      <c r="K322" s="158"/>
      <c r="L322" s="21"/>
      <c r="M322" s="159" t="s">
        <v>1</v>
      </c>
      <c r="N322" s="98" t="s">
        <v>40</v>
      </c>
      <c r="P322" s="99">
        <f>O322*H322</f>
        <v>0</v>
      </c>
      <c r="Q322" s="99">
        <v>0</v>
      </c>
      <c r="R322" s="99">
        <f>Q322*H322</f>
        <v>0</v>
      </c>
      <c r="S322" s="99">
        <v>0</v>
      </c>
      <c r="T322" s="100">
        <f>S322*H322</f>
        <v>0</v>
      </c>
      <c r="AR322" s="101" t="s">
        <v>178</v>
      </c>
      <c r="AT322" s="101" t="s">
        <v>174</v>
      </c>
      <c r="AU322" s="101" t="s">
        <v>83</v>
      </c>
      <c r="AY322" s="10" t="s">
        <v>172</v>
      </c>
      <c r="BE322" s="102">
        <f>IF(N322="základní",J322,0)</f>
        <v>58770.36</v>
      </c>
      <c r="BF322" s="102">
        <f>IF(N322="snížená",J322,0)</f>
        <v>0</v>
      </c>
      <c r="BG322" s="102">
        <f>IF(N322="zákl. přenesená",J322,0)</f>
        <v>0</v>
      </c>
      <c r="BH322" s="102">
        <f>IF(N322="sníž. přenesená",J322,0)</f>
        <v>0</v>
      </c>
      <c r="BI322" s="102">
        <f>IF(N322="nulová",J322,0)</f>
        <v>0</v>
      </c>
      <c r="BJ322" s="10" t="s">
        <v>83</v>
      </c>
      <c r="BK322" s="102">
        <f>ROUND(I322*H322,2)</f>
        <v>58770.36</v>
      </c>
      <c r="BL322" s="10" t="s">
        <v>178</v>
      </c>
      <c r="BM322" s="101" t="s">
        <v>940</v>
      </c>
    </row>
    <row r="323" spans="2:65" s="1" customFormat="1" x14ac:dyDescent="0.2">
      <c r="B323" s="21"/>
      <c r="D323" s="103" t="s">
        <v>180</v>
      </c>
      <c r="F323" s="104" t="s">
        <v>938</v>
      </c>
      <c r="I323" s="105"/>
      <c r="L323" s="21"/>
      <c r="M323" s="106"/>
      <c r="T323" s="33"/>
      <c r="AT323" s="10" t="s">
        <v>180</v>
      </c>
      <c r="AU323" s="10" t="s">
        <v>83</v>
      </c>
    </row>
    <row r="324" spans="2:65" s="1" customFormat="1" ht="16.5" customHeight="1" x14ac:dyDescent="0.2">
      <c r="B324" s="21"/>
      <c r="C324" s="152" t="s">
        <v>941</v>
      </c>
      <c r="D324" s="152" t="s">
        <v>174</v>
      </c>
      <c r="E324" s="153" t="s">
        <v>942</v>
      </c>
      <c r="F324" s="154" t="s">
        <v>700</v>
      </c>
      <c r="G324" s="155" t="s">
        <v>939</v>
      </c>
      <c r="H324" s="156">
        <v>1</v>
      </c>
      <c r="I324" s="94">
        <v>18400.899999999998</v>
      </c>
      <c r="J324" s="157">
        <f>ROUND(I324*H324,2)</f>
        <v>18400.900000000001</v>
      </c>
      <c r="K324" s="158"/>
      <c r="L324" s="21"/>
      <c r="M324" s="159" t="s">
        <v>1</v>
      </c>
      <c r="N324" s="98" t="s">
        <v>40</v>
      </c>
      <c r="P324" s="99">
        <f>O324*H324</f>
        <v>0</v>
      </c>
      <c r="Q324" s="99">
        <v>0</v>
      </c>
      <c r="R324" s="99">
        <f>Q324*H324</f>
        <v>0</v>
      </c>
      <c r="S324" s="99">
        <v>0</v>
      </c>
      <c r="T324" s="100">
        <f>S324*H324</f>
        <v>0</v>
      </c>
      <c r="AR324" s="101" t="s">
        <v>178</v>
      </c>
      <c r="AT324" s="101" t="s">
        <v>174</v>
      </c>
      <c r="AU324" s="101" t="s">
        <v>83</v>
      </c>
      <c r="AY324" s="10" t="s">
        <v>172</v>
      </c>
      <c r="BE324" s="102">
        <f>IF(N324="základní",J324,0)</f>
        <v>18400.900000000001</v>
      </c>
      <c r="BF324" s="102">
        <f>IF(N324="snížená",J324,0)</f>
        <v>0</v>
      </c>
      <c r="BG324" s="102">
        <f>IF(N324="zákl. přenesená",J324,0)</f>
        <v>0</v>
      </c>
      <c r="BH324" s="102">
        <f>IF(N324="sníž. přenesená",J324,0)</f>
        <v>0</v>
      </c>
      <c r="BI324" s="102">
        <f>IF(N324="nulová",J324,0)</f>
        <v>0</v>
      </c>
      <c r="BJ324" s="10" t="s">
        <v>83</v>
      </c>
      <c r="BK324" s="102">
        <f>ROUND(I324*H324,2)</f>
        <v>18400.900000000001</v>
      </c>
      <c r="BL324" s="10" t="s">
        <v>178</v>
      </c>
      <c r="BM324" s="101" t="s">
        <v>943</v>
      </c>
    </row>
    <row r="325" spans="2:65" s="1" customFormat="1" x14ac:dyDescent="0.2">
      <c r="B325" s="21"/>
      <c r="D325" s="103" t="s">
        <v>180</v>
      </c>
      <c r="F325" s="104" t="s">
        <v>700</v>
      </c>
      <c r="I325" s="105"/>
      <c r="L325" s="21"/>
      <c r="M325" s="106"/>
      <c r="T325" s="33"/>
      <c r="AT325" s="10" t="s">
        <v>180</v>
      </c>
      <c r="AU325" s="10" t="s">
        <v>83</v>
      </c>
    </row>
    <row r="326" spans="2:65" s="6" customFormat="1" ht="25.9" customHeight="1" x14ac:dyDescent="0.2">
      <c r="B326" s="76"/>
      <c r="D326" s="77" t="s">
        <v>74</v>
      </c>
      <c r="E326" s="78" t="s">
        <v>944</v>
      </c>
      <c r="F326" s="78" t="s">
        <v>945</v>
      </c>
      <c r="I326" s="79"/>
      <c r="J326" s="80">
        <f>BK326</f>
        <v>485.07</v>
      </c>
      <c r="L326" s="76"/>
      <c r="M326" s="81"/>
      <c r="P326" s="82">
        <f>SUM(P327:P328)</f>
        <v>0</v>
      </c>
      <c r="R326" s="82">
        <f>SUM(R327:R328)</f>
        <v>0</v>
      </c>
      <c r="T326" s="83">
        <f>SUM(T327:T328)</f>
        <v>0</v>
      </c>
      <c r="AR326" s="77" t="s">
        <v>83</v>
      </c>
      <c r="AT326" s="84" t="s">
        <v>74</v>
      </c>
      <c r="AU326" s="84" t="s">
        <v>75</v>
      </c>
      <c r="AY326" s="77" t="s">
        <v>172</v>
      </c>
      <c r="BK326" s="85">
        <f>SUM(BK327:BK328)</f>
        <v>485.07</v>
      </c>
    </row>
    <row r="327" spans="2:65" s="1" customFormat="1" ht="16.5" customHeight="1" x14ac:dyDescent="0.2">
      <c r="B327" s="21"/>
      <c r="C327" s="152" t="s">
        <v>819</v>
      </c>
      <c r="D327" s="152" t="s">
        <v>174</v>
      </c>
      <c r="E327" s="153" t="s">
        <v>946</v>
      </c>
      <c r="F327" s="154" t="s">
        <v>947</v>
      </c>
      <c r="G327" s="155" t="s">
        <v>906</v>
      </c>
      <c r="H327" s="156">
        <v>1</v>
      </c>
      <c r="I327" s="94">
        <v>485.07</v>
      </c>
      <c r="J327" s="157">
        <f>ROUND(I327*H327,2)</f>
        <v>485.07</v>
      </c>
      <c r="K327" s="158"/>
      <c r="L327" s="21"/>
      <c r="M327" s="159" t="s">
        <v>1</v>
      </c>
      <c r="N327" s="98" t="s">
        <v>40</v>
      </c>
      <c r="P327" s="99">
        <f>O327*H327</f>
        <v>0</v>
      </c>
      <c r="Q327" s="99">
        <v>0</v>
      </c>
      <c r="R327" s="99">
        <f>Q327*H327</f>
        <v>0</v>
      </c>
      <c r="S327" s="99">
        <v>0</v>
      </c>
      <c r="T327" s="100">
        <f>S327*H327</f>
        <v>0</v>
      </c>
      <c r="AR327" s="101" t="s">
        <v>178</v>
      </c>
      <c r="AT327" s="101" t="s">
        <v>174</v>
      </c>
      <c r="AU327" s="101" t="s">
        <v>83</v>
      </c>
      <c r="AY327" s="10" t="s">
        <v>172</v>
      </c>
      <c r="BE327" s="102">
        <f>IF(N327="základní",J327,0)</f>
        <v>485.07</v>
      </c>
      <c r="BF327" s="102">
        <f>IF(N327="snížená",J327,0)</f>
        <v>0</v>
      </c>
      <c r="BG327" s="102">
        <f>IF(N327="zákl. přenesená",J327,0)</f>
        <v>0</v>
      </c>
      <c r="BH327" s="102">
        <f>IF(N327="sníž. přenesená",J327,0)</f>
        <v>0</v>
      </c>
      <c r="BI327" s="102">
        <f>IF(N327="nulová",J327,0)</f>
        <v>0</v>
      </c>
      <c r="BJ327" s="10" t="s">
        <v>83</v>
      </c>
      <c r="BK327" s="102">
        <f>ROUND(I327*H327,2)</f>
        <v>485.07</v>
      </c>
      <c r="BL327" s="10" t="s">
        <v>178</v>
      </c>
      <c r="BM327" s="101" t="s">
        <v>948</v>
      </c>
    </row>
    <row r="328" spans="2:65" s="1" customFormat="1" x14ac:dyDescent="0.2">
      <c r="B328" s="21"/>
      <c r="D328" s="103" t="s">
        <v>180</v>
      </c>
      <c r="F328" s="104" t="s">
        <v>947</v>
      </c>
      <c r="I328" s="105"/>
      <c r="L328" s="21"/>
      <c r="M328" s="140"/>
      <c r="N328" s="141"/>
      <c r="O328" s="141"/>
      <c r="P328" s="141"/>
      <c r="Q328" s="141"/>
      <c r="R328" s="141"/>
      <c r="S328" s="141"/>
      <c r="T328" s="142"/>
      <c r="AT328" s="10" t="s">
        <v>180</v>
      </c>
      <c r="AU328" s="10" t="s">
        <v>83</v>
      </c>
    </row>
    <row r="329" spans="2:65" s="1" customFormat="1" ht="6.95" customHeight="1" x14ac:dyDescent="0.2">
      <c r="B329" s="27"/>
      <c r="C329" s="28"/>
      <c r="D329" s="28"/>
      <c r="E329" s="28"/>
      <c r="F329" s="28"/>
      <c r="G329" s="28"/>
      <c r="H329" s="28"/>
      <c r="I329" s="188"/>
      <c r="J329" s="28"/>
      <c r="K329" s="28"/>
      <c r="L329" s="21"/>
    </row>
  </sheetData>
  <sheetProtection algorithmName="SHA-512" hashValue="0io+5GWZu4s0wMV8REJ9TMOP+pGowszPuPjwINa/HVLaXG/pFFbmsWYQ6QsvdRpxXQqcfTlCWzFle3rHTJQ7IQ==" saltValue="+mIbv7dca47gib1PPO4/aQ==" spinCount="100000" sheet="1" objects="1" scenarios="1"/>
  <autoFilter ref="C132:K328" xr:uid="{00000000-0009-0000-0000-000003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6"/>
  <sheetViews>
    <sheetView showGridLines="0" workbookViewId="0">
      <selection activeCell="I121" sqref="I121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style="178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66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0" t="s">
        <v>98</v>
      </c>
    </row>
    <row r="3" spans="2:46" ht="6.95" customHeight="1" x14ac:dyDescent="0.2">
      <c r="B3" s="11"/>
      <c r="C3" s="12"/>
      <c r="D3" s="12"/>
      <c r="E3" s="12"/>
      <c r="F3" s="12"/>
      <c r="G3" s="12"/>
      <c r="H3" s="12"/>
      <c r="I3" s="179"/>
      <c r="J3" s="12"/>
      <c r="K3" s="12"/>
      <c r="L3" s="13"/>
      <c r="AT3" s="10" t="s">
        <v>85</v>
      </c>
    </row>
    <row r="4" spans="2:46" ht="24.95" customHeight="1" x14ac:dyDescent="0.2">
      <c r="B4" s="13"/>
      <c r="D4" s="14" t="s">
        <v>124</v>
      </c>
      <c r="L4" s="13"/>
      <c r="M4" s="42" t="s">
        <v>10</v>
      </c>
      <c r="AT4" s="10" t="s">
        <v>3</v>
      </c>
    </row>
    <row r="5" spans="2:46" ht="6.95" customHeight="1" x14ac:dyDescent="0.2">
      <c r="B5" s="13"/>
      <c r="L5" s="13"/>
    </row>
    <row r="6" spans="2:46" ht="12" customHeight="1" x14ac:dyDescent="0.2">
      <c r="B6" s="13"/>
      <c r="D6" s="18" t="s">
        <v>16</v>
      </c>
      <c r="L6" s="13"/>
    </row>
    <row r="7" spans="2:46" ht="16.5" customHeight="1" x14ac:dyDescent="0.2">
      <c r="B7" s="13"/>
      <c r="E7" s="298" t="str">
        <f>'Rekapitulace stavby'!K6</f>
        <v>Cyklistická komunikace Romže</v>
      </c>
      <c r="F7" s="299"/>
      <c r="G7" s="299"/>
      <c r="H7" s="299"/>
      <c r="L7" s="13"/>
    </row>
    <row r="8" spans="2:46" s="1" customFormat="1" ht="12" customHeight="1" x14ac:dyDescent="0.2">
      <c r="B8" s="21"/>
      <c r="D8" s="18" t="s">
        <v>136</v>
      </c>
      <c r="I8" s="105"/>
      <c r="L8" s="21"/>
    </row>
    <row r="9" spans="2:46" s="1" customFormat="1" ht="16.5" customHeight="1" x14ac:dyDescent="0.2">
      <c r="B9" s="21"/>
      <c r="E9" s="291" t="s">
        <v>949</v>
      </c>
      <c r="F9" s="297"/>
      <c r="G9" s="297"/>
      <c r="H9" s="297"/>
      <c r="I9" s="105"/>
      <c r="L9" s="21"/>
    </row>
    <row r="10" spans="2:46" s="1" customFormat="1" x14ac:dyDescent="0.2">
      <c r="B10" s="21"/>
      <c r="I10" s="105"/>
      <c r="L10" s="21"/>
    </row>
    <row r="11" spans="2:46" s="1" customFormat="1" ht="12" customHeight="1" x14ac:dyDescent="0.2">
      <c r="B11" s="21"/>
      <c r="D11" s="18" t="s">
        <v>18</v>
      </c>
      <c r="F11" s="16" t="s">
        <v>1</v>
      </c>
      <c r="I11" s="180" t="s">
        <v>19</v>
      </c>
      <c r="J11" s="16" t="s">
        <v>1</v>
      </c>
      <c r="L11" s="21"/>
    </row>
    <row r="12" spans="2:46" s="1" customFormat="1" ht="12" customHeight="1" x14ac:dyDescent="0.2">
      <c r="B12" s="21"/>
      <c r="D12" s="18" t="s">
        <v>20</v>
      </c>
      <c r="F12" s="16" t="s">
        <v>21</v>
      </c>
      <c r="I12" s="180" t="s">
        <v>22</v>
      </c>
      <c r="J12" s="31" t="str">
        <f>'Rekapitulace stavby'!AN8</f>
        <v>7. 7. 2022</v>
      </c>
      <c r="L12" s="21"/>
    </row>
    <row r="13" spans="2:46" s="1" customFormat="1" ht="10.9" customHeight="1" x14ac:dyDescent="0.2">
      <c r="B13" s="21"/>
      <c r="I13" s="105"/>
      <c r="L13" s="21"/>
    </row>
    <row r="14" spans="2:46" s="1" customFormat="1" ht="12" customHeight="1" x14ac:dyDescent="0.2">
      <c r="B14" s="21"/>
      <c r="D14" s="18" t="s">
        <v>24</v>
      </c>
      <c r="I14" s="180" t="s">
        <v>25</v>
      </c>
      <c r="J14" s="16" t="s">
        <v>1</v>
      </c>
      <c r="L14" s="21"/>
    </row>
    <row r="15" spans="2:46" s="1" customFormat="1" ht="18" customHeight="1" x14ac:dyDescent="0.2">
      <c r="B15" s="21"/>
      <c r="E15" s="16" t="s">
        <v>26</v>
      </c>
      <c r="I15" s="180" t="s">
        <v>27</v>
      </c>
      <c r="J15" s="16" t="s">
        <v>1</v>
      </c>
      <c r="L15" s="21"/>
    </row>
    <row r="16" spans="2:46" s="1" customFormat="1" ht="6.95" customHeight="1" x14ac:dyDescent="0.2">
      <c r="B16" s="21"/>
      <c r="I16" s="105"/>
      <c r="L16" s="21"/>
    </row>
    <row r="17" spans="2:12" s="1" customFormat="1" ht="12" customHeight="1" x14ac:dyDescent="0.2">
      <c r="B17" s="21"/>
      <c r="D17" s="18" t="s">
        <v>28</v>
      </c>
      <c r="I17" s="180" t="s">
        <v>25</v>
      </c>
      <c r="J17" s="151" t="str">
        <f>'Rekapitulace stavby'!AN13</f>
        <v>Vyplň údaj</v>
      </c>
      <c r="L17" s="21"/>
    </row>
    <row r="18" spans="2:12" s="1" customFormat="1" ht="18" customHeight="1" x14ac:dyDescent="0.2">
      <c r="B18" s="21"/>
      <c r="E18" s="300" t="str">
        <f>'Rekapitulace stavby'!E14</f>
        <v>Vyplň údaj</v>
      </c>
      <c r="F18" s="283"/>
      <c r="G18" s="283"/>
      <c r="H18" s="283"/>
      <c r="I18" s="180" t="s">
        <v>27</v>
      </c>
      <c r="J18" s="151" t="str">
        <f>'Rekapitulace stavby'!AN14</f>
        <v>Vyplň údaj</v>
      </c>
      <c r="L18" s="21"/>
    </row>
    <row r="19" spans="2:12" s="1" customFormat="1" ht="6.95" customHeight="1" x14ac:dyDescent="0.2">
      <c r="B19" s="21"/>
      <c r="I19" s="105"/>
      <c r="L19" s="21"/>
    </row>
    <row r="20" spans="2:12" s="1" customFormat="1" ht="12" customHeight="1" x14ac:dyDescent="0.2">
      <c r="B20" s="21"/>
      <c r="D20" s="18" t="s">
        <v>30</v>
      </c>
      <c r="I20" s="180" t="s">
        <v>25</v>
      </c>
      <c r="J20" s="16" t="s">
        <v>1</v>
      </c>
      <c r="L20" s="21"/>
    </row>
    <row r="21" spans="2:12" s="1" customFormat="1" ht="18" customHeight="1" x14ac:dyDescent="0.2">
      <c r="B21" s="21"/>
      <c r="E21" s="16" t="s">
        <v>31</v>
      </c>
      <c r="I21" s="180" t="s">
        <v>27</v>
      </c>
      <c r="J21" s="16" t="s">
        <v>1</v>
      </c>
      <c r="L21" s="21"/>
    </row>
    <row r="22" spans="2:12" s="1" customFormat="1" ht="6.95" customHeight="1" x14ac:dyDescent="0.2">
      <c r="B22" s="21"/>
      <c r="I22" s="105"/>
      <c r="L22" s="21"/>
    </row>
    <row r="23" spans="2:12" s="1" customFormat="1" ht="12" customHeight="1" x14ac:dyDescent="0.2">
      <c r="B23" s="21"/>
      <c r="D23" s="18" t="s">
        <v>33</v>
      </c>
      <c r="I23" s="180" t="s">
        <v>25</v>
      </c>
      <c r="J23" s="16" t="str">
        <f>IF('Rekapitulace stavby'!AN19="","",'Rekapitulace stavby'!AN19)</f>
        <v/>
      </c>
      <c r="L23" s="21"/>
    </row>
    <row r="24" spans="2:12" s="1" customFormat="1" ht="18" customHeight="1" x14ac:dyDescent="0.2">
      <c r="B24" s="21"/>
      <c r="E24" s="16" t="str">
        <f>IF('Rekapitulace stavby'!E20="","",'Rekapitulace stavby'!E20)</f>
        <v xml:space="preserve"> </v>
      </c>
      <c r="I24" s="180" t="s">
        <v>27</v>
      </c>
      <c r="J24" s="16" t="str">
        <f>IF('Rekapitulace stavby'!AN20="","",'Rekapitulace stavby'!AN20)</f>
        <v/>
      </c>
      <c r="L24" s="21"/>
    </row>
    <row r="25" spans="2:12" s="1" customFormat="1" ht="6.95" customHeight="1" x14ac:dyDescent="0.2">
      <c r="B25" s="21"/>
      <c r="I25" s="105"/>
      <c r="L25" s="21"/>
    </row>
    <row r="26" spans="2:12" s="1" customFormat="1" ht="12" customHeight="1" x14ac:dyDescent="0.2">
      <c r="B26" s="21"/>
      <c r="D26" s="18" t="s">
        <v>34</v>
      </c>
      <c r="I26" s="105"/>
      <c r="L26" s="21"/>
    </row>
    <row r="27" spans="2:12" s="2" customFormat="1" ht="16.5" customHeight="1" x14ac:dyDescent="0.2">
      <c r="B27" s="43"/>
      <c r="E27" s="287" t="s">
        <v>1</v>
      </c>
      <c r="F27" s="287"/>
      <c r="G27" s="287"/>
      <c r="H27" s="287"/>
      <c r="I27" s="181"/>
      <c r="L27" s="43"/>
    </row>
    <row r="28" spans="2:12" s="1" customFormat="1" ht="6.95" customHeight="1" x14ac:dyDescent="0.2">
      <c r="B28" s="21"/>
      <c r="I28" s="105"/>
      <c r="L28" s="21"/>
    </row>
    <row r="29" spans="2:12" s="1" customFormat="1" ht="6.95" customHeight="1" x14ac:dyDescent="0.2">
      <c r="B29" s="21"/>
      <c r="D29" s="32"/>
      <c r="E29" s="32"/>
      <c r="F29" s="32"/>
      <c r="G29" s="32"/>
      <c r="H29" s="32"/>
      <c r="I29" s="182"/>
      <c r="J29" s="32"/>
      <c r="K29" s="32"/>
      <c r="L29" s="21"/>
    </row>
    <row r="30" spans="2:12" s="1" customFormat="1" ht="25.35" customHeight="1" x14ac:dyDescent="0.2">
      <c r="B30" s="21"/>
      <c r="D30" s="44" t="s">
        <v>35</v>
      </c>
      <c r="I30" s="105"/>
      <c r="J30" s="40">
        <f>ROUND(J118, 2)</f>
        <v>12990.72</v>
      </c>
      <c r="L30" s="21"/>
    </row>
    <row r="31" spans="2:12" s="1" customFormat="1" ht="6.95" customHeight="1" x14ac:dyDescent="0.2">
      <c r="B31" s="21"/>
      <c r="D31" s="32"/>
      <c r="E31" s="32"/>
      <c r="F31" s="32"/>
      <c r="G31" s="32"/>
      <c r="H31" s="32"/>
      <c r="I31" s="182"/>
      <c r="J31" s="32"/>
      <c r="K31" s="32"/>
      <c r="L31" s="21"/>
    </row>
    <row r="32" spans="2:12" s="1" customFormat="1" ht="14.45" customHeight="1" x14ac:dyDescent="0.2">
      <c r="B32" s="21"/>
      <c r="F32" s="23" t="s">
        <v>37</v>
      </c>
      <c r="I32" s="183" t="s">
        <v>36</v>
      </c>
      <c r="J32" s="23" t="s">
        <v>38</v>
      </c>
      <c r="L32" s="21"/>
    </row>
    <row r="33" spans="2:12" s="1" customFormat="1" ht="14.45" customHeight="1" x14ac:dyDescent="0.2">
      <c r="B33" s="21"/>
      <c r="D33" s="45" t="s">
        <v>39</v>
      </c>
      <c r="E33" s="18" t="s">
        <v>40</v>
      </c>
      <c r="F33" s="46">
        <f>ROUND((SUM(BE118:BE125)),  2)</f>
        <v>12990.72</v>
      </c>
      <c r="I33" s="184">
        <v>0.21</v>
      </c>
      <c r="J33" s="46">
        <f>ROUND(((SUM(BE118:BE125))*I33),  2)</f>
        <v>2728.05</v>
      </c>
      <c r="L33" s="21"/>
    </row>
    <row r="34" spans="2:12" s="1" customFormat="1" ht="14.45" customHeight="1" x14ac:dyDescent="0.2">
      <c r="B34" s="21"/>
      <c r="E34" s="18" t="s">
        <v>41</v>
      </c>
      <c r="F34" s="46">
        <f>ROUND((SUM(BF118:BF125)),  2)</f>
        <v>0</v>
      </c>
      <c r="I34" s="184">
        <v>0.15</v>
      </c>
      <c r="J34" s="46">
        <f>ROUND(((SUM(BF118:BF125))*I34),  2)</f>
        <v>0</v>
      </c>
      <c r="L34" s="21"/>
    </row>
    <row r="35" spans="2:12" s="1" customFormat="1" ht="14.45" hidden="1" customHeight="1" x14ac:dyDescent="0.2">
      <c r="B35" s="21"/>
      <c r="E35" s="18" t="s">
        <v>42</v>
      </c>
      <c r="F35" s="46">
        <f>ROUND((SUM(BG118:BG125)),  2)</f>
        <v>0</v>
      </c>
      <c r="I35" s="184">
        <v>0.21</v>
      </c>
      <c r="J35" s="46">
        <f>0</f>
        <v>0</v>
      </c>
      <c r="L35" s="21"/>
    </row>
    <row r="36" spans="2:12" s="1" customFormat="1" ht="14.45" hidden="1" customHeight="1" x14ac:dyDescent="0.2">
      <c r="B36" s="21"/>
      <c r="E36" s="18" t="s">
        <v>43</v>
      </c>
      <c r="F36" s="46">
        <f>ROUND((SUM(BH118:BH125)),  2)</f>
        <v>0</v>
      </c>
      <c r="I36" s="184">
        <v>0.15</v>
      </c>
      <c r="J36" s="46">
        <f>0</f>
        <v>0</v>
      </c>
      <c r="L36" s="21"/>
    </row>
    <row r="37" spans="2:12" s="1" customFormat="1" ht="14.45" hidden="1" customHeight="1" x14ac:dyDescent="0.2">
      <c r="B37" s="21"/>
      <c r="E37" s="18" t="s">
        <v>44</v>
      </c>
      <c r="F37" s="46">
        <f>ROUND((SUM(BI118:BI125)),  2)</f>
        <v>0</v>
      </c>
      <c r="I37" s="184">
        <v>0</v>
      </c>
      <c r="J37" s="46">
        <f>0</f>
        <v>0</v>
      </c>
      <c r="L37" s="21"/>
    </row>
    <row r="38" spans="2:12" s="1" customFormat="1" ht="6.95" customHeight="1" x14ac:dyDescent="0.2">
      <c r="B38" s="21"/>
      <c r="I38" s="105"/>
      <c r="L38" s="21"/>
    </row>
    <row r="39" spans="2:12" s="1" customFormat="1" ht="25.35" customHeight="1" x14ac:dyDescent="0.2">
      <c r="B39" s="21"/>
      <c r="C39" s="48"/>
      <c r="D39" s="49" t="s">
        <v>45</v>
      </c>
      <c r="E39" s="34"/>
      <c r="F39" s="34"/>
      <c r="G39" s="50" t="s">
        <v>46</v>
      </c>
      <c r="H39" s="51" t="s">
        <v>47</v>
      </c>
      <c r="I39" s="185"/>
      <c r="J39" s="52">
        <f>SUM(J30:J37)</f>
        <v>15718.77</v>
      </c>
      <c r="K39" s="53"/>
      <c r="L39" s="21"/>
    </row>
    <row r="40" spans="2:12" s="1" customFormat="1" ht="14.45" customHeight="1" x14ac:dyDescent="0.2">
      <c r="B40" s="21"/>
      <c r="I40" s="105"/>
      <c r="L40" s="21"/>
    </row>
    <row r="41" spans="2:12" ht="14.45" customHeight="1" x14ac:dyDescent="0.2">
      <c r="B41" s="13"/>
      <c r="L41" s="13"/>
    </row>
    <row r="42" spans="2:12" ht="14.45" customHeight="1" x14ac:dyDescent="0.2">
      <c r="B42" s="13"/>
      <c r="L42" s="13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21"/>
      <c r="D50" s="24" t="s">
        <v>48</v>
      </c>
      <c r="E50" s="25"/>
      <c r="F50" s="25"/>
      <c r="G50" s="24" t="s">
        <v>49</v>
      </c>
      <c r="H50" s="25"/>
      <c r="I50" s="186"/>
      <c r="J50" s="25"/>
      <c r="K50" s="25"/>
      <c r="L50" s="21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21"/>
      <c r="D61" s="26" t="s">
        <v>50</v>
      </c>
      <c r="E61" s="22"/>
      <c r="F61" s="54" t="s">
        <v>51</v>
      </c>
      <c r="G61" s="26" t="s">
        <v>50</v>
      </c>
      <c r="H61" s="22"/>
      <c r="I61" s="187"/>
      <c r="J61" s="55" t="s">
        <v>51</v>
      </c>
      <c r="K61" s="22"/>
      <c r="L61" s="21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21"/>
      <c r="D65" s="24" t="s">
        <v>52</v>
      </c>
      <c r="E65" s="25"/>
      <c r="F65" s="25"/>
      <c r="G65" s="24" t="s">
        <v>53</v>
      </c>
      <c r="H65" s="25"/>
      <c r="I65" s="186"/>
      <c r="J65" s="25"/>
      <c r="K65" s="25"/>
      <c r="L65" s="21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21"/>
      <c r="D76" s="26" t="s">
        <v>50</v>
      </c>
      <c r="E76" s="22"/>
      <c r="F76" s="54" t="s">
        <v>51</v>
      </c>
      <c r="G76" s="26" t="s">
        <v>50</v>
      </c>
      <c r="H76" s="22"/>
      <c r="I76" s="187"/>
      <c r="J76" s="55" t="s">
        <v>51</v>
      </c>
      <c r="K76" s="22"/>
      <c r="L76" s="21"/>
    </row>
    <row r="77" spans="2:12" s="1" customFormat="1" ht="14.45" customHeight="1" x14ac:dyDescent="0.2">
      <c r="B77" s="27"/>
      <c r="C77" s="28"/>
      <c r="D77" s="28"/>
      <c r="E77" s="28"/>
      <c r="F77" s="28"/>
      <c r="G77" s="28"/>
      <c r="H77" s="28"/>
      <c r="I77" s="188"/>
      <c r="J77" s="28"/>
      <c r="K77" s="28"/>
      <c r="L77" s="21"/>
    </row>
    <row r="81" spans="2:47" s="1" customFormat="1" ht="6.95" customHeight="1" x14ac:dyDescent="0.2">
      <c r="B81" s="29"/>
      <c r="C81" s="30"/>
      <c r="D81" s="30"/>
      <c r="E81" s="30"/>
      <c r="F81" s="30"/>
      <c r="G81" s="30"/>
      <c r="H81" s="30"/>
      <c r="I81" s="189"/>
      <c r="J81" s="30"/>
      <c r="K81" s="30"/>
      <c r="L81" s="21"/>
    </row>
    <row r="82" spans="2:47" s="1" customFormat="1" ht="24.95" customHeight="1" x14ac:dyDescent="0.2">
      <c r="B82" s="21"/>
      <c r="C82" s="14" t="s">
        <v>141</v>
      </c>
      <c r="I82" s="105"/>
      <c r="L82" s="21"/>
    </row>
    <row r="83" spans="2:47" s="1" customFormat="1" ht="6.95" customHeight="1" x14ac:dyDescent="0.2">
      <c r="B83" s="21"/>
      <c r="I83" s="105"/>
      <c r="L83" s="21"/>
    </row>
    <row r="84" spans="2:47" s="1" customFormat="1" ht="12" customHeight="1" x14ac:dyDescent="0.2">
      <c r="B84" s="21"/>
      <c r="C84" s="18" t="s">
        <v>16</v>
      </c>
      <c r="I84" s="105"/>
      <c r="L84" s="21"/>
    </row>
    <row r="85" spans="2:47" s="1" customFormat="1" ht="16.5" customHeight="1" x14ac:dyDescent="0.2">
      <c r="B85" s="21"/>
      <c r="E85" s="298" t="str">
        <f>E7</f>
        <v>Cyklistická komunikace Romže</v>
      </c>
      <c r="F85" s="299"/>
      <c r="G85" s="299"/>
      <c r="H85" s="299"/>
      <c r="I85" s="105"/>
      <c r="L85" s="21"/>
    </row>
    <row r="86" spans="2:47" s="1" customFormat="1" ht="12" customHeight="1" x14ac:dyDescent="0.2">
      <c r="B86" s="21"/>
      <c r="C86" s="18" t="s">
        <v>136</v>
      </c>
      <c r="I86" s="105"/>
      <c r="L86" s="21"/>
    </row>
    <row r="87" spans="2:47" s="1" customFormat="1" ht="16.5" customHeight="1" x14ac:dyDescent="0.2">
      <c r="B87" s="21"/>
      <c r="E87" s="291" t="str">
        <f>E9</f>
        <v>03 - úsek L - Pod Kozákem</v>
      </c>
      <c r="F87" s="297"/>
      <c r="G87" s="297"/>
      <c r="H87" s="297"/>
      <c r="I87" s="105"/>
      <c r="L87" s="21"/>
    </row>
    <row r="88" spans="2:47" s="1" customFormat="1" ht="6.95" customHeight="1" x14ac:dyDescent="0.2">
      <c r="B88" s="21"/>
      <c r="I88" s="105"/>
      <c r="L88" s="21"/>
    </row>
    <row r="89" spans="2:47" s="1" customFormat="1" ht="12" customHeight="1" x14ac:dyDescent="0.2">
      <c r="B89" s="21"/>
      <c r="C89" s="18" t="s">
        <v>20</v>
      </c>
      <c r="F89" s="16" t="str">
        <f>F12</f>
        <v xml:space="preserve"> </v>
      </c>
      <c r="I89" s="180" t="s">
        <v>22</v>
      </c>
      <c r="J89" s="31" t="str">
        <f>IF(J12="","",J12)</f>
        <v>7. 7. 2022</v>
      </c>
      <c r="L89" s="21"/>
    </row>
    <row r="90" spans="2:47" s="1" customFormat="1" ht="6.95" customHeight="1" x14ac:dyDescent="0.2">
      <c r="B90" s="21"/>
      <c r="I90" s="105"/>
      <c r="L90" s="21"/>
    </row>
    <row r="91" spans="2:47" s="1" customFormat="1" ht="15.2" customHeight="1" x14ac:dyDescent="0.2">
      <c r="B91" s="21"/>
      <c r="C91" s="18" t="s">
        <v>24</v>
      </c>
      <c r="F91" s="16" t="str">
        <f>E15</f>
        <v>Město Konice</v>
      </c>
      <c r="I91" s="180" t="s">
        <v>30</v>
      </c>
      <c r="J91" s="20" t="str">
        <f>E21</f>
        <v>Projekce DS s.r.o.</v>
      </c>
      <c r="L91" s="21"/>
    </row>
    <row r="92" spans="2:47" s="1" customFormat="1" ht="15.2" customHeight="1" x14ac:dyDescent="0.2">
      <c r="B92" s="21"/>
      <c r="C92" s="18" t="s">
        <v>28</v>
      </c>
      <c r="F92" s="16" t="str">
        <f>IF(E18="","",E18)</f>
        <v>Vyplň údaj</v>
      </c>
      <c r="I92" s="180" t="s">
        <v>33</v>
      </c>
      <c r="J92" s="20" t="str">
        <f>E24</f>
        <v xml:space="preserve"> </v>
      </c>
      <c r="L92" s="21"/>
    </row>
    <row r="93" spans="2:47" s="1" customFormat="1" ht="10.35" customHeight="1" x14ac:dyDescent="0.2">
      <c r="B93" s="21"/>
      <c r="I93" s="105"/>
      <c r="L93" s="21"/>
    </row>
    <row r="94" spans="2:47" s="1" customFormat="1" ht="29.25" customHeight="1" x14ac:dyDescent="0.2">
      <c r="B94" s="21"/>
      <c r="C94" s="56" t="s">
        <v>142</v>
      </c>
      <c r="D94" s="48"/>
      <c r="E94" s="48"/>
      <c r="F94" s="48"/>
      <c r="G94" s="48"/>
      <c r="H94" s="48"/>
      <c r="I94" s="190"/>
      <c r="J94" s="57" t="s">
        <v>143</v>
      </c>
      <c r="K94" s="48"/>
      <c r="L94" s="21"/>
    </row>
    <row r="95" spans="2:47" s="1" customFormat="1" ht="10.35" customHeight="1" x14ac:dyDescent="0.2">
      <c r="B95" s="21"/>
      <c r="I95" s="105"/>
      <c r="L95" s="21"/>
    </row>
    <row r="96" spans="2:47" s="1" customFormat="1" ht="22.9" customHeight="1" x14ac:dyDescent="0.2">
      <c r="B96" s="21"/>
      <c r="C96" s="58" t="s">
        <v>144</v>
      </c>
      <c r="I96" s="105"/>
      <c r="J96" s="40">
        <f>J118</f>
        <v>12990.72</v>
      </c>
      <c r="L96" s="21"/>
      <c r="AU96" s="10" t="s">
        <v>145</v>
      </c>
    </row>
    <row r="97" spans="2:12" s="3" customFormat="1" ht="24.95" customHeight="1" x14ac:dyDescent="0.2">
      <c r="B97" s="59"/>
      <c r="D97" s="60" t="s">
        <v>146</v>
      </c>
      <c r="E97" s="61"/>
      <c r="F97" s="61"/>
      <c r="G97" s="61"/>
      <c r="H97" s="61"/>
      <c r="I97" s="191"/>
      <c r="J97" s="62">
        <f>J119</f>
        <v>12990.72</v>
      </c>
      <c r="L97" s="59"/>
    </row>
    <row r="98" spans="2:12" s="4" customFormat="1" ht="19.899999999999999" customHeight="1" x14ac:dyDescent="0.2">
      <c r="B98" s="63"/>
      <c r="D98" s="64" t="s">
        <v>152</v>
      </c>
      <c r="E98" s="65"/>
      <c r="F98" s="65"/>
      <c r="G98" s="65"/>
      <c r="H98" s="65"/>
      <c r="I98" s="192"/>
      <c r="J98" s="66">
        <f>J120</f>
        <v>12990.72</v>
      </c>
      <c r="L98" s="63"/>
    </row>
    <row r="99" spans="2:12" s="1" customFormat="1" ht="21.75" customHeight="1" x14ac:dyDescent="0.2">
      <c r="B99" s="21"/>
      <c r="I99" s="105"/>
      <c r="L99" s="21"/>
    </row>
    <row r="100" spans="2:12" s="1" customFormat="1" ht="6.95" customHeight="1" x14ac:dyDescent="0.2">
      <c r="B100" s="27"/>
      <c r="C100" s="28"/>
      <c r="D100" s="28"/>
      <c r="E100" s="28"/>
      <c r="F100" s="28"/>
      <c r="G100" s="28"/>
      <c r="H100" s="28"/>
      <c r="I100" s="188"/>
      <c r="J100" s="28"/>
      <c r="K100" s="28"/>
      <c r="L100" s="21"/>
    </row>
    <row r="104" spans="2:12" s="1" customFormat="1" ht="6.95" customHeight="1" x14ac:dyDescent="0.2">
      <c r="B104" s="29"/>
      <c r="C104" s="30"/>
      <c r="D104" s="30"/>
      <c r="E104" s="30"/>
      <c r="F104" s="30"/>
      <c r="G104" s="30"/>
      <c r="H104" s="30"/>
      <c r="I104" s="189"/>
      <c r="J104" s="30"/>
      <c r="K104" s="30"/>
      <c r="L104" s="21"/>
    </row>
    <row r="105" spans="2:12" s="1" customFormat="1" ht="24.95" customHeight="1" x14ac:dyDescent="0.2">
      <c r="B105" s="21"/>
      <c r="C105" s="14" t="s">
        <v>157</v>
      </c>
      <c r="I105" s="105"/>
      <c r="L105" s="21"/>
    </row>
    <row r="106" spans="2:12" s="1" customFormat="1" ht="6.95" customHeight="1" x14ac:dyDescent="0.2">
      <c r="B106" s="21"/>
      <c r="I106" s="105"/>
      <c r="L106" s="21"/>
    </row>
    <row r="107" spans="2:12" s="1" customFormat="1" ht="12" customHeight="1" x14ac:dyDescent="0.2">
      <c r="B107" s="21"/>
      <c r="C107" s="18" t="s">
        <v>16</v>
      </c>
      <c r="I107" s="105"/>
      <c r="L107" s="21"/>
    </row>
    <row r="108" spans="2:12" s="1" customFormat="1" ht="16.5" customHeight="1" x14ac:dyDescent="0.2">
      <c r="B108" s="21"/>
      <c r="E108" s="298" t="str">
        <f>E7</f>
        <v>Cyklistická komunikace Romže</v>
      </c>
      <c r="F108" s="299"/>
      <c r="G108" s="299"/>
      <c r="H108" s="299"/>
      <c r="I108" s="105"/>
      <c r="L108" s="21"/>
    </row>
    <row r="109" spans="2:12" s="1" customFormat="1" ht="12" customHeight="1" x14ac:dyDescent="0.2">
      <c r="B109" s="21"/>
      <c r="C109" s="18" t="s">
        <v>136</v>
      </c>
      <c r="I109" s="105"/>
      <c r="L109" s="21"/>
    </row>
    <row r="110" spans="2:12" s="1" customFormat="1" ht="16.5" customHeight="1" x14ac:dyDescent="0.2">
      <c r="B110" s="21"/>
      <c r="E110" s="291" t="str">
        <f>E9</f>
        <v>03 - úsek L - Pod Kozákem</v>
      </c>
      <c r="F110" s="297"/>
      <c r="G110" s="297"/>
      <c r="H110" s="297"/>
      <c r="I110" s="105"/>
      <c r="L110" s="21"/>
    </row>
    <row r="111" spans="2:12" s="1" customFormat="1" ht="6.95" customHeight="1" x14ac:dyDescent="0.2">
      <c r="B111" s="21"/>
      <c r="I111" s="105"/>
      <c r="L111" s="21"/>
    </row>
    <row r="112" spans="2:12" s="1" customFormat="1" ht="12" customHeight="1" x14ac:dyDescent="0.2">
      <c r="B112" s="21"/>
      <c r="C112" s="18" t="s">
        <v>20</v>
      </c>
      <c r="F112" s="16" t="str">
        <f>F12</f>
        <v xml:space="preserve"> </v>
      </c>
      <c r="I112" s="180" t="s">
        <v>22</v>
      </c>
      <c r="J112" s="31" t="str">
        <f>IF(J12="","",J12)</f>
        <v>7. 7. 2022</v>
      </c>
      <c r="L112" s="21"/>
    </row>
    <row r="113" spans="2:65" s="1" customFormat="1" ht="6.95" customHeight="1" x14ac:dyDescent="0.2">
      <c r="B113" s="21"/>
      <c r="I113" s="105"/>
      <c r="L113" s="21"/>
    </row>
    <row r="114" spans="2:65" s="1" customFormat="1" ht="15.2" customHeight="1" x14ac:dyDescent="0.2">
      <c r="B114" s="21"/>
      <c r="C114" s="18" t="s">
        <v>24</v>
      </c>
      <c r="F114" s="16" t="str">
        <f>E15</f>
        <v>Město Konice</v>
      </c>
      <c r="I114" s="180" t="s">
        <v>30</v>
      </c>
      <c r="J114" s="20" t="str">
        <f>E21</f>
        <v>Projekce DS s.r.o.</v>
      </c>
      <c r="L114" s="21"/>
    </row>
    <row r="115" spans="2:65" s="1" customFormat="1" ht="15.2" customHeight="1" x14ac:dyDescent="0.2">
      <c r="B115" s="21"/>
      <c r="C115" s="18" t="s">
        <v>28</v>
      </c>
      <c r="F115" s="16" t="str">
        <f>IF(E18="","",E18)</f>
        <v>Vyplň údaj</v>
      </c>
      <c r="I115" s="180" t="s">
        <v>33</v>
      </c>
      <c r="J115" s="20" t="str">
        <f>E24</f>
        <v xml:space="preserve"> </v>
      </c>
      <c r="L115" s="21"/>
    </row>
    <row r="116" spans="2:65" s="1" customFormat="1" ht="10.35" customHeight="1" x14ac:dyDescent="0.2">
      <c r="B116" s="21"/>
      <c r="I116" s="105"/>
      <c r="L116" s="21"/>
    </row>
    <row r="117" spans="2:65" s="5" customFormat="1" ht="29.25" customHeight="1" x14ac:dyDescent="0.2">
      <c r="B117" s="67"/>
      <c r="C117" s="68" t="s">
        <v>158</v>
      </c>
      <c r="D117" s="69" t="s">
        <v>60</v>
      </c>
      <c r="E117" s="69" t="s">
        <v>56</v>
      </c>
      <c r="F117" s="69" t="s">
        <v>57</v>
      </c>
      <c r="G117" s="69" t="s">
        <v>159</v>
      </c>
      <c r="H117" s="69" t="s">
        <v>160</v>
      </c>
      <c r="I117" s="193" t="s">
        <v>161</v>
      </c>
      <c r="J117" s="70" t="s">
        <v>143</v>
      </c>
      <c r="K117" s="71" t="s">
        <v>162</v>
      </c>
      <c r="L117" s="67"/>
      <c r="M117" s="35" t="s">
        <v>1</v>
      </c>
      <c r="N117" s="36" t="s">
        <v>39</v>
      </c>
      <c r="O117" s="36" t="s">
        <v>163</v>
      </c>
      <c r="P117" s="36" t="s">
        <v>164</v>
      </c>
      <c r="Q117" s="36" t="s">
        <v>165</v>
      </c>
      <c r="R117" s="36" t="s">
        <v>166</v>
      </c>
      <c r="S117" s="36" t="s">
        <v>167</v>
      </c>
      <c r="T117" s="37" t="s">
        <v>168</v>
      </c>
    </row>
    <row r="118" spans="2:65" s="1" customFormat="1" ht="22.9" customHeight="1" x14ac:dyDescent="0.25">
      <c r="B118" s="21"/>
      <c r="C118" s="39" t="s">
        <v>169</v>
      </c>
      <c r="I118" s="105"/>
      <c r="J118" s="72">
        <f>BK118</f>
        <v>12990.72</v>
      </c>
      <c r="L118" s="21"/>
      <c r="M118" s="38"/>
      <c r="N118" s="32"/>
      <c r="O118" s="32"/>
      <c r="P118" s="73">
        <f>P119</f>
        <v>0</v>
      </c>
      <c r="Q118" s="32"/>
      <c r="R118" s="73">
        <f>R119</f>
        <v>2.8E-3</v>
      </c>
      <c r="S118" s="32"/>
      <c r="T118" s="74">
        <f>T119</f>
        <v>0</v>
      </c>
      <c r="AT118" s="10" t="s">
        <v>74</v>
      </c>
      <c r="AU118" s="10" t="s">
        <v>145</v>
      </c>
      <c r="BK118" s="75">
        <f>BK119</f>
        <v>12990.72</v>
      </c>
    </row>
    <row r="119" spans="2:65" s="6" customFormat="1" ht="25.9" customHeight="1" x14ac:dyDescent="0.2">
      <c r="B119" s="76"/>
      <c r="D119" s="77" t="s">
        <v>74</v>
      </c>
      <c r="E119" s="78" t="s">
        <v>170</v>
      </c>
      <c r="F119" s="78" t="s">
        <v>171</v>
      </c>
      <c r="I119" s="79"/>
      <c r="J119" s="80">
        <f>BK119</f>
        <v>12990.72</v>
      </c>
      <c r="L119" s="76"/>
      <c r="M119" s="81"/>
      <c r="P119" s="82">
        <f>P120</f>
        <v>0</v>
      </c>
      <c r="R119" s="82">
        <f>R120</f>
        <v>2.8E-3</v>
      </c>
      <c r="T119" s="83">
        <f>T120</f>
        <v>0</v>
      </c>
      <c r="AR119" s="77" t="s">
        <v>83</v>
      </c>
      <c r="AT119" s="84" t="s">
        <v>74</v>
      </c>
      <c r="AU119" s="84" t="s">
        <v>75</v>
      </c>
      <c r="AY119" s="77" t="s">
        <v>172</v>
      </c>
      <c r="BK119" s="85">
        <f>BK120</f>
        <v>12990.72</v>
      </c>
    </row>
    <row r="120" spans="2:65" s="6" customFormat="1" ht="22.9" customHeight="1" x14ac:dyDescent="0.2">
      <c r="B120" s="76"/>
      <c r="D120" s="77" t="s">
        <v>74</v>
      </c>
      <c r="E120" s="86" t="s">
        <v>235</v>
      </c>
      <c r="F120" s="86" t="s">
        <v>419</v>
      </c>
      <c r="I120" s="79"/>
      <c r="J120" s="87">
        <f>BK120</f>
        <v>12990.72</v>
      </c>
      <c r="L120" s="76"/>
      <c r="M120" s="81"/>
      <c r="P120" s="82">
        <f>SUM(P121:P125)</f>
        <v>0</v>
      </c>
      <c r="R120" s="82">
        <f>SUM(R121:R125)</f>
        <v>2.8E-3</v>
      </c>
      <c r="T120" s="83">
        <f>SUM(T121:T125)</f>
        <v>0</v>
      </c>
      <c r="AR120" s="77" t="s">
        <v>83</v>
      </c>
      <c r="AT120" s="84" t="s">
        <v>74</v>
      </c>
      <c r="AU120" s="84" t="s">
        <v>83</v>
      </c>
      <c r="AY120" s="77" t="s">
        <v>172</v>
      </c>
      <c r="BK120" s="85">
        <f>SUM(BK121:BK125)</f>
        <v>12990.72</v>
      </c>
    </row>
    <row r="121" spans="2:65" s="1" customFormat="1" ht="24.2" customHeight="1" x14ac:dyDescent="0.2">
      <c r="B121" s="21"/>
      <c r="C121" s="152" t="s">
        <v>83</v>
      </c>
      <c r="D121" s="152" t="s">
        <v>174</v>
      </c>
      <c r="E121" s="153" t="s">
        <v>428</v>
      </c>
      <c r="F121" s="154" t="s">
        <v>429</v>
      </c>
      <c r="G121" s="155" t="s">
        <v>430</v>
      </c>
      <c r="H121" s="156">
        <v>4</v>
      </c>
      <c r="I121" s="94">
        <v>3247.68</v>
      </c>
      <c r="J121" s="157">
        <f>ROUND(I121*H121,2)</f>
        <v>12990.72</v>
      </c>
      <c r="K121" s="158"/>
      <c r="L121" s="21"/>
      <c r="M121" s="159" t="s">
        <v>1</v>
      </c>
      <c r="N121" s="98" t="s">
        <v>40</v>
      </c>
      <c r="P121" s="99">
        <f>O121*H121</f>
        <v>0</v>
      </c>
      <c r="Q121" s="99">
        <v>6.9999999999999999E-4</v>
      </c>
      <c r="R121" s="99">
        <f>Q121*H121</f>
        <v>2.8E-3</v>
      </c>
      <c r="S121" s="99">
        <v>0</v>
      </c>
      <c r="T121" s="100">
        <f>S121*H121</f>
        <v>0</v>
      </c>
      <c r="AR121" s="101" t="s">
        <v>178</v>
      </c>
      <c r="AT121" s="101" t="s">
        <v>174</v>
      </c>
      <c r="AU121" s="101" t="s">
        <v>85</v>
      </c>
      <c r="AY121" s="10" t="s">
        <v>172</v>
      </c>
      <c r="BE121" s="102">
        <f>IF(N121="základní",J121,0)</f>
        <v>12990.72</v>
      </c>
      <c r="BF121" s="102">
        <f>IF(N121="snížená",J121,0)</f>
        <v>0</v>
      </c>
      <c r="BG121" s="102">
        <f>IF(N121="zákl. přenesená",J121,0)</f>
        <v>0</v>
      </c>
      <c r="BH121" s="102">
        <f>IF(N121="sníž. přenesená",J121,0)</f>
        <v>0</v>
      </c>
      <c r="BI121" s="102">
        <f>IF(N121="nulová",J121,0)</f>
        <v>0</v>
      </c>
      <c r="BJ121" s="10" t="s">
        <v>83</v>
      </c>
      <c r="BK121" s="102">
        <f>ROUND(I121*H121,2)</f>
        <v>12990.72</v>
      </c>
      <c r="BL121" s="10" t="s">
        <v>178</v>
      </c>
      <c r="BM121" s="101" t="s">
        <v>950</v>
      </c>
    </row>
    <row r="122" spans="2:65" s="1" customFormat="1" ht="19.5" x14ac:dyDescent="0.2">
      <c r="B122" s="21"/>
      <c r="D122" s="103" t="s">
        <v>180</v>
      </c>
      <c r="F122" s="104" t="s">
        <v>432</v>
      </c>
      <c r="I122" s="105"/>
      <c r="L122" s="21"/>
      <c r="M122" s="106"/>
      <c r="T122" s="33"/>
      <c r="AT122" s="10" t="s">
        <v>180</v>
      </c>
      <c r="AU122" s="10" t="s">
        <v>85</v>
      </c>
    </row>
    <row r="123" spans="2:65" s="7" customFormat="1" x14ac:dyDescent="0.2">
      <c r="B123" s="107"/>
      <c r="D123" s="103" t="s">
        <v>182</v>
      </c>
      <c r="E123" s="108" t="s">
        <v>1</v>
      </c>
      <c r="F123" s="109" t="s">
        <v>951</v>
      </c>
      <c r="H123" s="110">
        <v>2</v>
      </c>
      <c r="I123" s="111"/>
      <c r="L123" s="107"/>
      <c r="M123" s="112"/>
      <c r="T123" s="113"/>
      <c r="AT123" s="108" t="s">
        <v>182</v>
      </c>
      <c r="AU123" s="108" t="s">
        <v>85</v>
      </c>
      <c r="AV123" s="7" t="s">
        <v>85</v>
      </c>
      <c r="AW123" s="7" t="s">
        <v>32</v>
      </c>
      <c r="AX123" s="7" t="s">
        <v>75</v>
      </c>
      <c r="AY123" s="108" t="s">
        <v>172</v>
      </c>
    </row>
    <row r="124" spans="2:65" s="7" customFormat="1" x14ac:dyDescent="0.2">
      <c r="B124" s="107"/>
      <c r="D124" s="103" t="s">
        <v>182</v>
      </c>
      <c r="E124" s="108" t="s">
        <v>1</v>
      </c>
      <c r="F124" s="109" t="s">
        <v>952</v>
      </c>
      <c r="H124" s="110">
        <v>2</v>
      </c>
      <c r="I124" s="111"/>
      <c r="L124" s="107"/>
      <c r="M124" s="112"/>
      <c r="T124" s="113"/>
      <c r="AT124" s="108" t="s">
        <v>182</v>
      </c>
      <c r="AU124" s="108" t="s">
        <v>85</v>
      </c>
      <c r="AV124" s="7" t="s">
        <v>85</v>
      </c>
      <c r="AW124" s="7" t="s">
        <v>32</v>
      </c>
      <c r="AX124" s="7" t="s">
        <v>75</v>
      </c>
      <c r="AY124" s="108" t="s">
        <v>172</v>
      </c>
    </row>
    <row r="125" spans="2:65" s="8" customFormat="1" x14ac:dyDescent="0.2">
      <c r="B125" s="114"/>
      <c r="D125" s="103" t="s">
        <v>182</v>
      </c>
      <c r="E125" s="115" t="s">
        <v>1</v>
      </c>
      <c r="F125" s="116" t="s">
        <v>186</v>
      </c>
      <c r="H125" s="117">
        <v>4</v>
      </c>
      <c r="I125" s="118"/>
      <c r="L125" s="114"/>
      <c r="M125" s="175"/>
      <c r="N125" s="176"/>
      <c r="O125" s="176"/>
      <c r="P125" s="176"/>
      <c r="Q125" s="176"/>
      <c r="R125" s="176"/>
      <c r="S125" s="176"/>
      <c r="T125" s="177"/>
      <c r="AT125" s="115" t="s">
        <v>182</v>
      </c>
      <c r="AU125" s="115" t="s">
        <v>85</v>
      </c>
      <c r="AV125" s="8" t="s">
        <v>178</v>
      </c>
      <c r="AW125" s="8" t="s">
        <v>32</v>
      </c>
      <c r="AX125" s="8" t="s">
        <v>83</v>
      </c>
      <c r="AY125" s="115" t="s">
        <v>172</v>
      </c>
    </row>
    <row r="126" spans="2:65" s="1" customFormat="1" ht="6.95" customHeight="1" x14ac:dyDescent="0.2">
      <c r="B126" s="27"/>
      <c r="C126" s="28"/>
      <c r="D126" s="28"/>
      <c r="E126" s="28"/>
      <c r="F126" s="28"/>
      <c r="G126" s="28"/>
      <c r="H126" s="28"/>
      <c r="I126" s="188"/>
      <c r="J126" s="28"/>
      <c r="K126" s="28"/>
      <c r="L126" s="21"/>
    </row>
  </sheetData>
  <sheetProtection algorithmName="SHA-512" hashValue="M4rEayO22T3EZHkVeSyKPSuS/Z6TmZjvg2q6e/CCJI3u4Vqx9rGiFiUpsqHzFT5kzfC/GSPiy5Aj/eMQDa2iPg==" saltValue="950vmkqNLd6NVkJK7wbOPQ==" spinCount="100000" sheet="1" objects="1" scenarios="1"/>
  <autoFilter ref="C117:K125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29"/>
  <sheetViews>
    <sheetView showGridLines="0" workbookViewId="0">
      <selection activeCell="I124" sqref="I124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style="178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66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0" t="s">
        <v>101</v>
      </c>
      <c r="AZ2" s="41" t="s">
        <v>119</v>
      </c>
      <c r="BA2" s="41" t="s">
        <v>119</v>
      </c>
      <c r="BB2" s="41" t="s">
        <v>1</v>
      </c>
      <c r="BC2" s="41" t="s">
        <v>953</v>
      </c>
      <c r="BD2" s="41" t="s">
        <v>85</v>
      </c>
    </row>
    <row r="3" spans="2:56" ht="6.95" customHeight="1" x14ac:dyDescent="0.2">
      <c r="B3" s="11"/>
      <c r="C3" s="12"/>
      <c r="D3" s="12"/>
      <c r="E3" s="12"/>
      <c r="F3" s="12"/>
      <c r="G3" s="12"/>
      <c r="H3" s="12"/>
      <c r="I3" s="179"/>
      <c r="J3" s="12"/>
      <c r="K3" s="12"/>
      <c r="L3" s="13"/>
      <c r="AT3" s="10" t="s">
        <v>85</v>
      </c>
      <c r="AZ3" s="41" t="s">
        <v>954</v>
      </c>
      <c r="BA3" s="41" t="s">
        <v>955</v>
      </c>
      <c r="BB3" s="41" t="s">
        <v>1</v>
      </c>
      <c r="BC3" s="41" t="s">
        <v>956</v>
      </c>
      <c r="BD3" s="41" t="s">
        <v>85</v>
      </c>
    </row>
    <row r="4" spans="2:56" ht="24.95" customHeight="1" x14ac:dyDescent="0.2">
      <c r="B4" s="13"/>
      <c r="D4" s="14" t="s">
        <v>124</v>
      </c>
      <c r="L4" s="13"/>
      <c r="M4" s="42" t="s">
        <v>10</v>
      </c>
      <c r="AT4" s="10" t="s">
        <v>3</v>
      </c>
      <c r="AZ4" s="41" t="s">
        <v>125</v>
      </c>
      <c r="BA4" s="41" t="s">
        <v>125</v>
      </c>
      <c r="BB4" s="41" t="s">
        <v>1</v>
      </c>
      <c r="BC4" s="41" t="s">
        <v>957</v>
      </c>
      <c r="BD4" s="41" t="s">
        <v>85</v>
      </c>
    </row>
    <row r="5" spans="2:56" ht="6.95" customHeight="1" x14ac:dyDescent="0.2">
      <c r="B5" s="13"/>
      <c r="L5" s="13"/>
      <c r="AZ5" s="41" t="s">
        <v>137</v>
      </c>
      <c r="BA5" s="41" t="s">
        <v>138</v>
      </c>
      <c r="BB5" s="41" t="s">
        <v>1</v>
      </c>
      <c r="BC5" s="41" t="s">
        <v>958</v>
      </c>
      <c r="BD5" s="41" t="s">
        <v>85</v>
      </c>
    </row>
    <row r="6" spans="2:56" ht="12" customHeight="1" x14ac:dyDescent="0.2">
      <c r="B6" s="13"/>
      <c r="D6" s="18" t="s">
        <v>16</v>
      </c>
      <c r="L6" s="13"/>
    </row>
    <row r="7" spans="2:56" ht="16.5" customHeight="1" x14ac:dyDescent="0.2">
      <c r="B7" s="13"/>
      <c r="E7" s="298" t="str">
        <f>'Rekapitulace stavby'!K6</f>
        <v>Cyklistická komunikace Romže</v>
      </c>
      <c r="F7" s="299"/>
      <c r="G7" s="299"/>
      <c r="H7" s="299"/>
      <c r="L7" s="13"/>
    </row>
    <row r="8" spans="2:56" s="1" customFormat="1" ht="12" customHeight="1" x14ac:dyDescent="0.2">
      <c r="B8" s="21"/>
      <c r="D8" s="18" t="s">
        <v>136</v>
      </c>
      <c r="I8" s="105"/>
      <c r="L8" s="21"/>
    </row>
    <row r="9" spans="2:56" s="1" customFormat="1" ht="16.5" customHeight="1" x14ac:dyDescent="0.2">
      <c r="B9" s="21"/>
      <c r="E9" s="291" t="s">
        <v>959</v>
      </c>
      <c r="F9" s="297"/>
      <c r="G9" s="297"/>
      <c r="H9" s="297"/>
      <c r="I9" s="105"/>
      <c r="L9" s="21"/>
    </row>
    <row r="10" spans="2:56" s="1" customFormat="1" x14ac:dyDescent="0.2">
      <c r="B10" s="21"/>
      <c r="I10" s="105"/>
      <c r="L10" s="21"/>
    </row>
    <row r="11" spans="2:56" s="1" customFormat="1" ht="12" customHeight="1" x14ac:dyDescent="0.2">
      <c r="B11" s="21"/>
      <c r="D11" s="18" t="s">
        <v>18</v>
      </c>
      <c r="F11" s="16" t="s">
        <v>1</v>
      </c>
      <c r="I11" s="180" t="s">
        <v>19</v>
      </c>
      <c r="J11" s="16" t="s">
        <v>1</v>
      </c>
      <c r="L11" s="21"/>
    </row>
    <row r="12" spans="2:56" s="1" customFormat="1" ht="12" customHeight="1" x14ac:dyDescent="0.2">
      <c r="B12" s="21"/>
      <c r="D12" s="18" t="s">
        <v>20</v>
      </c>
      <c r="F12" s="16" t="s">
        <v>21</v>
      </c>
      <c r="I12" s="180" t="s">
        <v>22</v>
      </c>
      <c r="J12" s="31" t="str">
        <f>'Rekapitulace stavby'!AN8</f>
        <v>7. 7. 2022</v>
      </c>
      <c r="L12" s="21"/>
    </row>
    <row r="13" spans="2:56" s="1" customFormat="1" ht="10.9" customHeight="1" x14ac:dyDescent="0.2">
      <c r="B13" s="21"/>
      <c r="I13" s="105"/>
      <c r="L13" s="21"/>
    </row>
    <row r="14" spans="2:56" s="1" customFormat="1" ht="12" customHeight="1" x14ac:dyDescent="0.2">
      <c r="B14" s="21"/>
      <c r="D14" s="18" t="s">
        <v>24</v>
      </c>
      <c r="I14" s="180" t="s">
        <v>25</v>
      </c>
      <c r="J14" s="16" t="s">
        <v>1</v>
      </c>
      <c r="L14" s="21"/>
    </row>
    <row r="15" spans="2:56" s="1" customFormat="1" ht="18" customHeight="1" x14ac:dyDescent="0.2">
      <c r="B15" s="21"/>
      <c r="E15" s="16" t="s">
        <v>26</v>
      </c>
      <c r="I15" s="180" t="s">
        <v>27</v>
      </c>
      <c r="J15" s="16" t="s">
        <v>1</v>
      </c>
      <c r="L15" s="21"/>
    </row>
    <row r="16" spans="2:56" s="1" customFormat="1" ht="6.95" customHeight="1" x14ac:dyDescent="0.2">
      <c r="B16" s="21"/>
      <c r="I16" s="105"/>
      <c r="L16" s="21"/>
    </row>
    <row r="17" spans="2:12" s="1" customFormat="1" ht="12" customHeight="1" x14ac:dyDescent="0.2">
      <c r="B17" s="21"/>
      <c r="D17" s="18" t="s">
        <v>28</v>
      </c>
      <c r="I17" s="180" t="s">
        <v>25</v>
      </c>
      <c r="J17" s="151" t="str">
        <f>'Rekapitulace stavby'!AN13</f>
        <v>Vyplň údaj</v>
      </c>
      <c r="L17" s="21"/>
    </row>
    <row r="18" spans="2:12" s="1" customFormat="1" ht="18" customHeight="1" x14ac:dyDescent="0.2">
      <c r="B18" s="21"/>
      <c r="E18" s="300" t="str">
        <f>'Rekapitulace stavby'!E14</f>
        <v>Vyplň údaj</v>
      </c>
      <c r="F18" s="283"/>
      <c r="G18" s="283"/>
      <c r="H18" s="283"/>
      <c r="I18" s="180" t="s">
        <v>27</v>
      </c>
      <c r="J18" s="151" t="str">
        <f>'Rekapitulace stavby'!AN14</f>
        <v>Vyplň údaj</v>
      </c>
      <c r="L18" s="21"/>
    </row>
    <row r="19" spans="2:12" s="1" customFormat="1" ht="6.95" customHeight="1" x14ac:dyDescent="0.2">
      <c r="B19" s="21"/>
      <c r="I19" s="105"/>
      <c r="L19" s="21"/>
    </row>
    <row r="20" spans="2:12" s="1" customFormat="1" ht="12" customHeight="1" x14ac:dyDescent="0.2">
      <c r="B20" s="21"/>
      <c r="D20" s="18" t="s">
        <v>30</v>
      </c>
      <c r="I20" s="180" t="s">
        <v>25</v>
      </c>
      <c r="J20" s="16" t="s">
        <v>1</v>
      </c>
      <c r="L20" s="21"/>
    </row>
    <row r="21" spans="2:12" s="1" customFormat="1" ht="18" customHeight="1" x14ac:dyDescent="0.2">
      <c r="B21" s="21"/>
      <c r="E21" s="16" t="s">
        <v>31</v>
      </c>
      <c r="I21" s="180" t="s">
        <v>27</v>
      </c>
      <c r="J21" s="16" t="s">
        <v>1</v>
      </c>
      <c r="L21" s="21"/>
    </row>
    <row r="22" spans="2:12" s="1" customFormat="1" ht="6.95" customHeight="1" x14ac:dyDescent="0.2">
      <c r="B22" s="21"/>
      <c r="I22" s="105"/>
      <c r="L22" s="21"/>
    </row>
    <row r="23" spans="2:12" s="1" customFormat="1" ht="12" customHeight="1" x14ac:dyDescent="0.2">
      <c r="B23" s="21"/>
      <c r="D23" s="18" t="s">
        <v>33</v>
      </c>
      <c r="I23" s="180" t="s">
        <v>25</v>
      </c>
      <c r="J23" s="16" t="str">
        <f>IF('Rekapitulace stavby'!AN19="","",'Rekapitulace stavby'!AN19)</f>
        <v/>
      </c>
      <c r="L23" s="21"/>
    </row>
    <row r="24" spans="2:12" s="1" customFormat="1" ht="18" customHeight="1" x14ac:dyDescent="0.2">
      <c r="B24" s="21"/>
      <c r="E24" s="16" t="str">
        <f>IF('Rekapitulace stavby'!E20="","",'Rekapitulace stavby'!E20)</f>
        <v xml:space="preserve"> </v>
      </c>
      <c r="I24" s="180" t="s">
        <v>27</v>
      </c>
      <c r="J24" s="16" t="str">
        <f>IF('Rekapitulace stavby'!AN20="","",'Rekapitulace stavby'!AN20)</f>
        <v/>
      </c>
      <c r="L24" s="21"/>
    </row>
    <row r="25" spans="2:12" s="1" customFormat="1" ht="6.95" customHeight="1" x14ac:dyDescent="0.2">
      <c r="B25" s="21"/>
      <c r="I25" s="105"/>
      <c r="L25" s="21"/>
    </row>
    <row r="26" spans="2:12" s="1" customFormat="1" ht="12" customHeight="1" x14ac:dyDescent="0.2">
      <c r="B26" s="21"/>
      <c r="D26" s="18" t="s">
        <v>34</v>
      </c>
      <c r="I26" s="105"/>
      <c r="L26" s="21"/>
    </row>
    <row r="27" spans="2:12" s="2" customFormat="1" ht="16.5" customHeight="1" x14ac:dyDescent="0.2">
      <c r="B27" s="43"/>
      <c r="E27" s="287" t="s">
        <v>1</v>
      </c>
      <c r="F27" s="287"/>
      <c r="G27" s="287"/>
      <c r="H27" s="287"/>
      <c r="I27" s="181"/>
      <c r="L27" s="43"/>
    </row>
    <row r="28" spans="2:12" s="1" customFormat="1" ht="6.95" customHeight="1" x14ac:dyDescent="0.2">
      <c r="B28" s="21"/>
      <c r="I28" s="105"/>
      <c r="L28" s="21"/>
    </row>
    <row r="29" spans="2:12" s="1" customFormat="1" ht="6.95" customHeight="1" x14ac:dyDescent="0.2">
      <c r="B29" s="21"/>
      <c r="D29" s="32"/>
      <c r="E29" s="32"/>
      <c r="F29" s="32"/>
      <c r="G29" s="32"/>
      <c r="H29" s="32"/>
      <c r="I29" s="182"/>
      <c r="J29" s="32"/>
      <c r="K29" s="32"/>
      <c r="L29" s="21"/>
    </row>
    <row r="30" spans="2:12" s="1" customFormat="1" ht="25.35" customHeight="1" x14ac:dyDescent="0.2">
      <c r="B30" s="21"/>
      <c r="D30" s="44" t="s">
        <v>35</v>
      </c>
      <c r="I30" s="105"/>
      <c r="J30" s="40">
        <f>ROUND(J122, 2)</f>
        <v>944838.44</v>
      </c>
      <c r="L30" s="21"/>
    </row>
    <row r="31" spans="2:12" s="1" customFormat="1" ht="6.95" customHeight="1" x14ac:dyDescent="0.2">
      <c r="B31" s="21"/>
      <c r="D31" s="32"/>
      <c r="E31" s="32"/>
      <c r="F31" s="32"/>
      <c r="G31" s="32"/>
      <c r="H31" s="32"/>
      <c r="I31" s="182"/>
      <c r="J31" s="32"/>
      <c r="K31" s="32"/>
      <c r="L31" s="21"/>
    </row>
    <row r="32" spans="2:12" s="1" customFormat="1" ht="14.45" customHeight="1" x14ac:dyDescent="0.2">
      <c r="B32" s="21"/>
      <c r="F32" s="23" t="s">
        <v>37</v>
      </c>
      <c r="I32" s="183" t="s">
        <v>36</v>
      </c>
      <c r="J32" s="23" t="s">
        <v>38</v>
      </c>
      <c r="L32" s="21"/>
    </row>
    <row r="33" spans="2:12" s="1" customFormat="1" ht="14.45" customHeight="1" x14ac:dyDescent="0.2">
      <c r="B33" s="21"/>
      <c r="D33" s="45" t="s">
        <v>39</v>
      </c>
      <c r="E33" s="18" t="s">
        <v>40</v>
      </c>
      <c r="F33" s="46">
        <f>ROUND((SUM(BE122:BE228)),  2)</f>
        <v>944838.44</v>
      </c>
      <c r="I33" s="184">
        <v>0.21</v>
      </c>
      <c r="J33" s="46">
        <f>ROUND(((SUM(BE122:BE228))*I33),  2)</f>
        <v>198416.07</v>
      </c>
      <c r="L33" s="21"/>
    </row>
    <row r="34" spans="2:12" s="1" customFormat="1" ht="14.45" customHeight="1" x14ac:dyDescent="0.2">
      <c r="B34" s="21"/>
      <c r="E34" s="18" t="s">
        <v>41</v>
      </c>
      <c r="F34" s="46">
        <f>ROUND((SUM(BF122:BF228)),  2)</f>
        <v>0</v>
      </c>
      <c r="I34" s="184">
        <v>0.15</v>
      </c>
      <c r="J34" s="46">
        <f>ROUND(((SUM(BF122:BF228))*I34),  2)</f>
        <v>0</v>
      </c>
      <c r="L34" s="21"/>
    </row>
    <row r="35" spans="2:12" s="1" customFormat="1" ht="14.45" hidden="1" customHeight="1" x14ac:dyDescent="0.2">
      <c r="B35" s="21"/>
      <c r="E35" s="18" t="s">
        <v>42</v>
      </c>
      <c r="F35" s="46">
        <f>ROUND((SUM(BG122:BG228)),  2)</f>
        <v>0</v>
      </c>
      <c r="I35" s="184">
        <v>0.21</v>
      </c>
      <c r="J35" s="46">
        <f>0</f>
        <v>0</v>
      </c>
      <c r="L35" s="21"/>
    </row>
    <row r="36" spans="2:12" s="1" customFormat="1" ht="14.45" hidden="1" customHeight="1" x14ac:dyDescent="0.2">
      <c r="B36" s="21"/>
      <c r="E36" s="18" t="s">
        <v>43</v>
      </c>
      <c r="F36" s="46">
        <f>ROUND((SUM(BH122:BH228)),  2)</f>
        <v>0</v>
      </c>
      <c r="I36" s="184">
        <v>0.15</v>
      </c>
      <c r="J36" s="46">
        <f>0</f>
        <v>0</v>
      </c>
      <c r="L36" s="21"/>
    </row>
    <row r="37" spans="2:12" s="1" customFormat="1" ht="14.45" hidden="1" customHeight="1" x14ac:dyDescent="0.2">
      <c r="B37" s="21"/>
      <c r="E37" s="18" t="s">
        <v>44</v>
      </c>
      <c r="F37" s="46">
        <f>ROUND((SUM(BI122:BI228)),  2)</f>
        <v>0</v>
      </c>
      <c r="I37" s="184">
        <v>0</v>
      </c>
      <c r="J37" s="46">
        <f>0</f>
        <v>0</v>
      </c>
      <c r="L37" s="21"/>
    </row>
    <row r="38" spans="2:12" s="1" customFormat="1" ht="6.95" customHeight="1" x14ac:dyDescent="0.2">
      <c r="B38" s="21"/>
      <c r="I38" s="105"/>
      <c r="L38" s="21"/>
    </row>
    <row r="39" spans="2:12" s="1" customFormat="1" ht="25.35" customHeight="1" x14ac:dyDescent="0.2">
      <c r="B39" s="21"/>
      <c r="C39" s="48"/>
      <c r="D39" s="49" t="s">
        <v>45</v>
      </c>
      <c r="E39" s="34"/>
      <c r="F39" s="34"/>
      <c r="G39" s="50" t="s">
        <v>46</v>
      </c>
      <c r="H39" s="51" t="s">
        <v>47</v>
      </c>
      <c r="I39" s="185"/>
      <c r="J39" s="52">
        <f>SUM(J30:J37)</f>
        <v>1143254.51</v>
      </c>
      <c r="K39" s="53"/>
      <c r="L39" s="21"/>
    </row>
    <row r="40" spans="2:12" s="1" customFormat="1" ht="14.45" customHeight="1" x14ac:dyDescent="0.2">
      <c r="B40" s="21"/>
      <c r="I40" s="105"/>
      <c r="L40" s="21"/>
    </row>
    <row r="41" spans="2:12" ht="14.45" customHeight="1" x14ac:dyDescent="0.2">
      <c r="B41" s="13"/>
      <c r="L41" s="13"/>
    </row>
    <row r="42" spans="2:12" ht="14.45" customHeight="1" x14ac:dyDescent="0.2">
      <c r="B42" s="13"/>
      <c r="L42" s="13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21"/>
      <c r="D50" s="24" t="s">
        <v>48</v>
      </c>
      <c r="E50" s="25"/>
      <c r="F50" s="25"/>
      <c r="G50" s="24" t="s">
        <v>49</v>
      </c>
      <c r="H50" s="25"/>
      <c r="I50" s="186"/>
      <c r="J50" s="25"/>
      <c r="K50" s="25"/>
      <c r="L50" s="21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21"/>
      <c r="D61" s="26" t="s">
        <v>50</v>
      </c>
      <c r="E61" s="22"/>
      <c r="F61" s="54" t="s">
        <v>51</v>
      </c>
      <c r="G61" s="26" t="s">
        <v>50</v>
      </c>
      <c r="H61" s="22"/>
      <c r="I61" s="187"/>
      <c r="J61" s="55" t="s">
        <v>51</v>
      </c>
      <c r="K61" s="22"/>
      <c r="L61" s="21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21"/>
      <c r="D65" s="24" t="s">
        <v>52</v>
      </c>
      <c r="E65" s="25"/>
      <c r="F65" s="25"/>
      <c r="G65" s="24" t="s">
        <v>53</v>
      </c>
      <c r="H65" s="25"/>
      <c r="I65" s="186"/>
      <c r="J65" s="25"/>
      <c r="K65" s="25"/>
      <c r="L65" s="21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21"/>
      <c r="D76" s="26" t="s">
        <v>50</v>
      </c>
      <c r="E76" s="22"/>
      <c r="F76" s="54" t="s">
        <v>51</v>
      </c>
      <c r="G76" s="26" t="s">
        <v>50</v>
      </c>
      <c r="H76" s="22"/>
      <c r="I76" s="187"/>
      <c r="J76" s="55" t="s">
        <v>51</v>
      </c>
      <c r="K76" s="22"/>
      <c r="L76" s="21"/>
    </row>
    <row r="77" spans="2:12" s="1" customFormat="1" ht="14.45" customHeight="1" x14ac:dyDescent="0.2">
      <c r="B77" s="27"/>
      <c r="C77" s="28"/>
      <c r="D77" s="28"/>
      <c r="E77" s="28"/>
      <c r="F77" s="28"/>
      <c r="G77" s="28"/>
      <c r="H77" s="28"/>
      <c r="I77" s="188"/>
      <c r="J77" s="28"/>
      <c r="K77" s="28"/>
      <c r="L77" s="21"/>
    </row>
    <row r="81" spans="2:47" s="1" customFormat="1" ht="6.95" customHeight="1" x14ac:dyDescent="0.2">
      <c r="B81" s="29"/>
      <c r="C81" s="30"/>
      <c r="D81" s="30"/>
      <c r="E81" s="30"/>
      <c r="F81" s="30"/>
      <c r="G81" s="30"/>
      <c r="H81" s="30"/>
      <c r="I81" s="189"/>
      <c r="J81" s="30"/>
      <c r="K81" s="30"/>
      <c r="L81" s="21"/>
    </row>
    <row r="82" spans="2:47" s="1" customFormat="1" ht="24.95" customHeight="1" x14ac:dyDescent="0.2">
      <c r="B82" s="21"/>
      <c r="C82" s="14" t="s">
        <v>141</v>
      </c>
      <c r="I82" s="105"/>
      <c r="L82" s="21"/>
    </row>
    <row r="83" spans="2:47" s="1" customFormat="1" ht="6.95" customHeight="1" x14ac:dyDescent="0.2">
      <c r="B83" s="21"/>
      <c r="I83" s="105"/>
      <c r="L83" s="21"/>
    </row>
    <row r="84" spans="2:47" s="1" customFormat="1" ht="12" customHeight="1" x14ac:dyDescent="0.2">
      <c r="B84" s="21"/>
      <c r="C84" s="18" t="s">
        <v>16</v>
      </c>
      <c r="I84" s="105"/>
      <c r="L84" s="21"/>
    </row>
    <row r="85" spans="2:47" s="1" customFormat="1" ht="16.5" customHeight="1" x14ac:dyDescent="0.2">
      <c r="B85" s="21"/>
      <c r="E85" s="298" t="str">
        <f>E7</f>
        <v>Cyklistická komunikace Romže</v>
      </c>
      <c r="F85" s="299"/>
      <c r="G85" s="299"/>
      <c r="H85" s="299"/>
      <c r="I85" s="105"/>
      <c r="L85" s="21"/>
    </row>
    <row r="86" spans="2:47" s="1" customFormat="1" ht="12" customHeight="1" x14ac:dyDescent="0.2">
      <c r="B86" s="21"/>
      <c r="C86" s="18" t="s">
        <v>136</v>
      </c>
      <c r="I86" s="105"/>
      <c r="L86" s="21"/>
    </row>
    <row r="87" spans="2:47" s="1" customFormat="1" ht="16.5" customHeight="1" x14ac:dyDescent="0.2">
      <c r="B87" s="21"/>
      <c r="E87" s="291" t="str">
        <f>E9</f>
        <v>04 - cyklostezka Maleny</v>
      </c>
      <c r="F87" s="297"/>
      <c r="G87" s="297"/>
      <c r="H87" s="297"/>
      <c r="I87" s="105"/>
      <c r="L87" s="21"/>
    </row>
    <row r="88" spans="2:47" s="1" customFormat="1" ht="6.95" customHeight="1" x14ac:dyDescent="0.2">
      <c r="B88" s="21"/>
      <c r="I88" s="105"/>
      <c r="L88" s="21"/>
    </row>
    <row r="89" spans="2:47" s="1" customFormat="1" ht="12" customHeight="1" x14ac:dyDescent="0.2">
      <c r="B89" s="21"/>
      <c r="C89" s="18" t="s">
        <v>20</v>
      </c>
      <c r="F89" s="16" t="str">
        <f>F12</f>
        <v xml:space="preserve"> </v>
      </c>
      <c r="I89" s="180" t="s">
        <v>22</v>
      </c>
      <c r="J89" s="31" t="str">
        <f>IF(J12="","",J12)</f>
        <v>7. 7. 2022</v>
      </c>
      <c r="L89" s="21"/>
    </row>
    <row r="90" spans="2:47" s="1" customFormat="1" ht="6.95" customHeight="1" x14ac:dyDescent="0.2">
      <c r="B90" s="21"/>
      <c r="I90" s="105"/>
      <c r="L90" s="21"/>
    </row>
    <row r="91" spans="2:47" s="1" customFormat="1" ht="15.2" customHeight="1" x14ac:dyDescent="0.2">
      <c r="B91" s="21"/>
      <c r="C91" s="18" t="s">
        <v>24</v>
      </c>
      <c r="F91" s="16" t="str">
        <f>E15</f>
        <v>Město Konice</v>
      </c>
      <c r="I91" s="180" t="s">
        <v>30</v>
      </c>
      <c r="J91" s="20" t="str">
        <f>E21</f>
        <v>Projekce DS s.r.o.</v>
      </c>
      <c r="L91" s="21"/>
    </row>
    <row r="92" spans="2:47" s="1" customFormat="1" ht="15.2" customHeight="1" x14ac:dyDescent="0.2">
      <c r="B92" s="21"/>
      <c r="C92" s="18" t="s">
        <v>28</v>
      </c>
      <c r="F92" s="16" t="str">
        <f>IF(E18="","",E18)</f>
        <v>Vyplň údaj</v>
      </c>
      <c r="I92" s="180" t="s">
        <v>33</v>
      </c>
      <c r="J92" s="20" t="str">
        <f>E24</f>
        <v xml:space="preserve"> </v>
      </c>
      <c r="L92" s="21"/>
    </row>
    <row r="93" spans="2:47" s="1" customFormat="1" ht="10.35" customHeight="1" x14ac:dyDescent="0.2">
      <c r="B93" s="21"/>
      <c r="I93" s="105"/>
      <c r="L93" s="21"/>
    </row>
    <row r="94" spans="2:47" s="1" customFormat="1" ht="29.25" customHeight="1" x14ac:dyDescent="0.2">
      <c r="B94" s="21"/>
      <c r="C94" s="56" t="s">
        <v>142</v>
      </c>
      <c r="D94" s="48"/>
      <c r="E94" s="48"/>
      <c r="F94" s="48"/>
      <c r="G94" s="48"/>
      <c r="H94" s="48"/>
      <c r="I94" s="190"/>
      <c r="J94" s="57" t="s">
        <v>143</v>
      </c>
      <c r="K94" s="48"/>
      <c r="L94" s="21"/>
    </row>
    <row r="95" spans="2:47" s="1" customFormat="1" ht="10.35" customHeight="1" x14ac:dyDescent="0.2">
      <c r="B95" s="21"/>
      <c r="I95" s="105"/>
      <c r="L95" s="21"/>
    </row>
    <row r="96" spans="2:47" s="1" customFormat="1" ht="22.9" customHeight="1" x14ac:dyDescent="0.2">
      <c r="B96" s="21"/>
      <c r="C96" s="58" t="s">
        <v>144</v>
      </c>
      <c r="I96" s="105"/>
      <c r="J96" s="40">
        <f>J122</f>
        <v>944838.44000000006</v>
      </c>
      <c r="L96" s="21"/>
      <c r="AU96" s="10" t="s">
        <v>145</v>
      </c>
    </row>
    <row r="97" spans="2:12" s="3" customFormat="1" ht="24.95" customHeight="1" x14ac:dyDescent="0.2">
      <c r="B97" s="59"/>
      <c r="D97" s="60" t="s">
        <v>146</v>
      </c>
      <c r="E97" s="61"/>
      <c r="F97" s="61"/>
      <c r="G97" s="61"/>
      <c r="H97" s="61"/>
      <c r="I97" s="191"/>
      <c r="J97" s="62">
        <f>J123</f>
        <v>944838.44000000006</v>
      </c>
      <c r="L97" s="59"/>
    </row>
    <row r="98" spans="2:12" s="4" customFormat="1" ht="19.899999999999999" customHeight="1" x14ac:dyDescent="0.2">
      <c r="B98" s="63"/>
      <c r="D98" s="64" t="s">
        <v>147</v>
      </c>
      <c r="E98" s="65"/>
      <c r="F98" s="65"/>
      <c r="G98" s="65"/>
      <c r="H98" s="65"/>
      <c r="I98" s="192"/>
      <c r="J98" s="66">
        <f>J124</f>
        <v>140959.90000000002</v>
      </c>
      <c r="L98" s="63"/>
    </row>
    <row r="99" spans="2:12" s="4" customFormat="1" ht="19.899999999999999" customHeight="1" x14ac:dyDescent="0.2">
      <c r="B99" s="63"/>
      <c r="D99" s="64" t="s">
        <v>150</v>
      </c>
      <c r="E99" s="65"/>
      <c r="F99" s="65"/>
      <c r="G99" s="65"/>
      <c r="H99" s="65"/>
      <c r="I99" s="192"/>
      <c r="J99" s="66">
        <f>J159</f>
        <v>778351.77</v>
      </c>
      <c r="L99" s="63"/>
    </row>
    <row r="100" spans="2:12" s="4" customFormat="1" ht="19.899999999999999" customHeight="1" x14ac:dyDescent="0.2">
      <c r="B100" s="63"/>
      <c r="D100" s="64" t="s">
        <v>152</v>
      </c>
      <c r="E100" s="65"/>
      <c r="F100" s="65"/>
      <c r="G100" s="65"/>
      <c r="H100" s="65"/>
      <c r="I100" s="192"/>
      <c r="J100" s="66">
        <f>J185</f>
        <v>24695.77</v>
      </c>
      <c r="L100" s="63"/>
    </row>
    <row r="101" spans="2:12" s="4" customFormat="1" ht="19.899999999999999" customHeight="1" x14ac:dyDescent="0.2">
      <c r="B101" s="63"/>
      <c r="D101" s="64" t="s">
        <v>153</v>
      </c>
      <c r="E101" s="65"/>
      <c r="F101" s="65"/>
      <c r="G101" s="65"/>
      <c r="H101" s="65"/>
      <c r="I101" s="192"/>
      <c r="J101" s="66">
        <f>J210</f>
        <v>322.95</v>
      </c>
      <c r="L101" s="63"/>
    </row>
    <row r="102" spans="2:12" s="4" customFormat="1" ht="19.899999999999999" customHeight="1" x14ac:dyDescent="0.2">
      <c r="B102" s="63"/>
      <c r="D102" s="64" t="s">
        <v>154</v>
      </c>
      <c r="E102" s="65"/>
      <c r="F102" s="65"/>
      <c r="G102" s="65"/>
      <c r="H102" s="65"/>
      <c r="I102" s="192"/>
      <c r="J102" s="66">
        <f>J226</f>
        <v>508.05</v>
      </c>
      <c r="L102" s="63"/>
    </row>
    <row r="103" spans="2:12" s="1" customFormat="1" ht="21.75" customHeight="1" x14ac:dyDescent="0.2">
      <c r="B103" s="21"/>
      <c r="I103" s="105"/>
      <c r="L103" s="21"/>
    </row>
    <row r="104" spans="2:12" s="1" customFormat="1" ht="6.95" customHeight="1" x14ac:dyDescent="0.2">
      <c r="B104" s="27"/>
      <c r="C104" s="28"/>
      <c r="D104" s="28"/>
      <c r="E104" s="28"/>
      <c r="F104" s="28"/>
      <c r="G104" s="28"/>
      <c r="H104" s="28"/>
      <c r="I104" s="188"/>
      <c r="J104" s="28"/>
      <c r="K104" s="28"/>
      <c r="L104" s="21"/>
    </row>
    <row r="108" spans="2:12" s="1" customFormat="1" ht="6.95" customHeight="1" x14ac:dyDescent="0.2">
      <c r="B108" s="29"/>
      <c r="C108" s="30"/>
      <c r="D108" s="30"/>
      <c r="E108" s="30"/>
      <c r="F108" s="30"/>
      <c r="G108" s="30"/>
      <c r="H108" s="30"/>
      <c r="I108" s="189"/>
      <c r="J108" s="30"/>
      <c r="K108" s="30"/>
      <c r="L108" s="21"/>
    </row>
    <row r="109" spans="2:12" s="1" customFormat="1" ht="24.95" customHeight="1" x14ac:dyDescent="0.2">
      <c r="B109" s="21"/>
      <c r="C109" s="14" t="s">
        <v>157</v>
      </c>
      <c r="I109" s="105"/>
      <c r="L109" s="21"/>
    </row>
    <row r="110" spans="2:12" s="1" customFormat="1" ht="6.95" customHeight="1" x14ac:dyDescent="0.2">
      <c r="B110" s="21"/>
      <c r="I110" s="105"/>
      <c r="L110" s="21"/>
    </row>
    <row r="111" spans="2:12" s="1" customFormat="1" ht="12" customHeight="1" x14ac:dyDescent="0.2">
      <c r="B111" s="21"/>
      <c r="C111" s="18" t="s">
        <v>16</v>
      </c>
      <c r="I111" s="105"/>
      <c r="L111" s="21"/>
    </row>
    <row r="112" spans="2:12" s="1" customFormat="1" ht="16.5" customHeight="1" x14ac:dyDescent="0.2">
      <c r="B112" s="21"/>
      <c r="E112" s="298" t="str">
        <f>E7</f>
        <v>Cyklistická komunikace Romže</v>
      </c>
      <c r="F112" s="299"/>
      <c r="G112" s="299"/>
      <c r="H112" s="299"/>
      <c r="I112" s="105"/>
      <c r="L112" s="21"/>
    </row>
    <row r="113" spans="2:65" s="1" customFormat="1" ht="12" customHeight="1" x14ac:dyDescent="0.2">
      <c r="B113" s="21"/>
      <c r="C113" s="18" t="s">
        <v>136</v>
      </c>
      <c r="I113" s="105"/>
      <c r="L113" s="21"/>
    </row>
    <row r="114" spans="2:65" s="1" customFormat="1" ht="16.5" customHeight="1" x14ac:dyDescent="0.2">
      <c r="B114" s="21"/>
      <c r="E114" s="291" t="str">
        <f>E9</f>
        <v>04 - cyklostezka Maleny</v>
      </c>
      <c r="F114" s="297"/>
      <c r="G114" s="297"/>
      <c r="H114" s="297"/>
      <c r="I114" s="105"/>
      <c r="L114" s="21"/>
    </row>
    <row r="115" spans="2:65" s="1" customFormat="1" ht="6.95" customHeight="1" x14ac:dyDescent="0.2">
      <c r="B115" s="21"/>
      <c r="I115" s="105"/>
      <c r="L115" s="21"/>
    </row>
    <row r="116" spans="2:65" s="1" customFormat="1" ht="12" customHeight="1" x14ac:dyDescent="0.2">
      <c r="B116" s="21"/>
      <c r="C116" s="18" t="s">
        <v>20</v>
      </c>
      <c r="F116" s="16" t="str">
        <f>F12</f>
        <v xml:space="preserve"> </v>
      </c>
      <c r="I116" s="180" t="s">
        <v>22</v>
      </c>
      <c r="J116" s="31" t="str">
        <f>IF(J12="","",J12)</f>
        <v>7. 7. 2022</v>
      </c>
      <c r="L116" s="21"/>
    </row>
    <row r="117" spans="2:65" s="1" customFormat="1" ht="6.95" customHeight="1" x14ac:dyDescent="0.2">
      <c r="B117" s="21"/>
      <c r="I117" s="105"/>
      <c r="L117" s="21"/>
    </row>
    <row r="118" spans="2:65" s="1" customFormat="1" ht="15.2" customHeight="1" x14ac:dyDescent="0.2">
      <c r="B118" s="21"/>
      <c r="C118" s="18" t="s">
        <v>24</v>
      </c>
      <c r="F118" s="16" t="str">
        <f>E15</f>
        <v>Město Konice</v>
      </c>
      <c r="I118" s="180" t="s">
        <v>30</v>
      </c>
      <c r="J118" s="20" t="str">
        <f>E21</f>
        <v>Projekce DS s.r.o.</v>
      </c>
      <c r="L118" s="21"/>
    </row>
    <row r="119" spans="2:65" s="1" customFormat="1" ht="15.2" customHeight="1" x14ac:dyDescent="0.2">
      <c r="B119" s="21"/>
      <c r="C119" s="18" t="s">
        <v>28</v>
      </c>
      <c r="F119" s="16" t="str">
        <f>IF(E18="","",E18)</f>
        <v>Vyplň údaj</v>
      </c>
      <c r="I119" s="180" t="s">
        <v>33</v>
      </c>
      <c r="J119" s="20" t="str">
        <f>E24</f>
        <v xml:space="preserve"> </v>
      </c>
      <c r="L119" s="21"/>
    </row>
    <row r="120" spans="2:65" s="1" customFormat="1" ht="10.35" customHeight="1" x14ac:dyDescent="0.2">
      <c r="B120" s="21"/>
      <c r="I120" s="105"/>
      <c r="L120" s="21"/>
    </row>
    <row r="121" spans="2:65" s="5" customFormat="1" ht="29.25" customHeight="1" x14ac:dyDescent="0.2">
      <c r="B121" s="67"/>
      <c r="C121" s="68" t="s">
        <v>158</v>
      </c>
      <c r="D121" s="69" t="s">
        <v>60</v>
      </c>
      <c r="E121" s="69" t="s">
        <v>56</v>
      </c>
      <c r="F121" s="69" t="s">
        <v>57</v>
      </c>
      <c r="G121" s="69" t="s">
        <v>159</v>
      </c>
      <c r="H121" s="69" t="s">
        <v>160</v>
      </c>
      <c r="I121" s="193" t="s">
        <v>161</v>
      </c>
      <c r="J121" s="70" t="s">
        <v>143</v>
      </c>
      <c r="K121" s="71" t="s">
        <v>162</v>
      </c>
      <c r="L121" s="67"/>
      <c r="M121" s="35" t="s">
        <v>1</v>
      </c>
      <c r="N121" s="36" t="s">
        <v>39</v>
      </c>
      <c r="O121" s="36" t="s">
        <v>163</v>
      </c>
      <c r="P121" s="36" t="s">
        <v>164</v>
      </c>
      <c r="Q121" s="36" t="s">
        <v>165</v>
      </c>
      <c r="R121" s="36" t="s">
        <v>166</v>
      </c>
      <c r="S121" s="36" t="s">
        <v>167</v>
      </c>
      <c r="T121" s="37" t="s">
        <v>168</v>
      </c>
    </row>
    <row r="122" spans="2:65" s="1" customFormat="1" ht="22.9" customHeight="1" x14ac:dyDescent="0.25">
      <c r="B122" s="21"/>
      <c r="C122" s="39" t="s">
        <v>169</v>
      </c>
      <c r="I122" s="105"/>
      <c r="J122" s="72">
        <f>BK122</f>
        <v>944838.44000000006</v>
      </c>
      <c r="L122" s="21"/>
      <c r="M122" s="38"/>
      <c r="N122" s="32"/>
      <c r="O122" s="32"/>
      <c r="P122" s="73">
        <f>P123</f>
        <v>0</v>
      </c>
      <c r="Q122" s="32"/>
      <c r="R122" s="73">
        <f>R123</f>
        <v>1036.8303150500001</v>
      </c>
      <c r="S122" s="32"/>
      <c r="T122" s="74">
        <f>T123</f>
        <v>3.1542500000000002</v>
      </c>
      <c r="AT122" s="10" t="s">
        <v>74</v>
      </c>
      <c r="AU122" s="10" t="s">
        <v>145</v>
      </c>
      <c r="BK122" s="75">
        <f>BK123</f>
        <v>944838.44000000006</v>
      </c>
    </row>
    <row r="123" spans="2:65" s="6" customFormat="1" ht="25.9" customHeight="1" x14ac:dyDescent="0.2">
      <c r="B123" s="76"/>
      <c r="D123" s="77" t="s">
        <v>74</v>
      </c>
      <c r="E123" s="78" t="s">
        <v>170</v>
      </c>
      <c r="F123" s="78" t="s">
        <v>171</v>
      </c>
      <c r="I123" s="79"/>
      <c r="J123" s="80">
        <f>BK123</f>
        <v>944838.44000000006</v>
      </c>
      <c r="L123" s="76"/>
      <c r="M123" s="81"/>
      <c r="P123" s="82">
        <f>P124+P159+P185+P210+P226</f>
        <v>0</v>
      </c>
      <c r="R123" s="82">
        <f>R124+R159+R185+R210+R226</f>
        <v>1036.8303150500001</v>
      </c>
      <c r="T123" s="83">
        <f>T124+T159+T185+T210+T226</f>
        <v>3.1542500000000002</v>
      </c>
      <c r="AR123" s="77" t="s">
        <v>83</v>
      </c>
      <c r="AT123" s="84" t="s">
        <v>74</v>
      </c>
      <c r="AU123" s="84" t="s">
        <v>75</v>
      </c>
      <c r="AY123" s="77" t="s">
        <v>172</v>
      </c>
      <c r="BK123" s="85">
        <f>BK124+BK159+BK185+BK210+BK226</f>
        <v>944838.44000000006</v>
      </c>
    </row>
    <row r="124" spans="2:65" s="6" customFormat="1" ht="22.9" customHeight="1" x14ac:dyDescent="0.2">
      <c r="B124" s="76"/>
      <c r="D124" s="77" t="s">
        <v>74</v>
      </c>
      <c r="E124" s="86" t="s">
        <v>83</v>
      </c>
      <c r="F124" s="86" t="s">
        <v>173</v>
      </c>
      <c r="I124" s="79"/>
      <c r="J124" s="87">
        <f>BK124</f>
        <v>140959.90000000002</v>
      </c>
      <c r="L124" s="76"/>
      <c r="M124" s="81"/>
      <c r="P124" s="82">
        <f>SUM(P125:P158)</f>
        <v>0</v>
      </c>
      <c r="R124" s="82">
        <f>SUM(R125:R158)</f>
        <v>7.803E-3</v>
      </c>
      <c r="T124" s="83">
        <f>SUM(T125:T158)</f>
        <v>0.79625000000000001</v>
      </c>
      <c r="AR124" s="77" t="s">
        <v>83</v>
      </c>
      <c r="AT124" s="84" t="s">
        <v>74</v>
      </c>
      <c r="AU124" s="84" t="s">
        <v>83</v>
      </c>
      <c r="AY124" s="77" t="s">
        <v>172</v>
      </c>
      <c r="BK124" s="85">
        <f>SUM(BK125:BK158)</f>
        <v>140959.90000000002</v>
      </c>
    </row>
    <row r="125" spans="2:65" s="1" customFormat="1" ht="24.2" customHeight="1" x14ac:dyDescent="0.2">
      <c r="B125" s="21"/>
      <c r="C125" s="152" t="s">
        <v>83</v>
      </c>
      <c r="D125" s="152" t="s">
        <v>174</v>
      </c>
      <c r="E125" s="153" t="s">
        <v>960</v>
      </c>
      <c r="F125" s="154" t="s">
        <v>961</v>
      </c>
      <c r="G125" s="155" t="s">
        <v>177</v>
      </c>
      <c r="H125" s="156">
        <v>8.125</v>
      </c>
      <c r="I125" s="94">
        <v>704.2</v>
      </c>
      <c r="J125" s="157">
        <f>ROUND(I125*H125,2)</f>
        <v>5721.63</v>
      </c>
      <c r="K125" s="158"/>
      <c r="L125" s="21"/>
      <c r="M125" s="159" t="s">
        <v>1</v>
      </c>
      <c r="N125" s="98" t="s">
        <v>40</v>
      </c>
      <c r="P125" s="99">
        <f>O125*H125</f>
        <v>0</v>
      </c>
      <c r="Q125" s="99">
        <v>0</v>
      </c>
      <c r="R125" s="99">
        <f>Q125*H125</f>
        <v>0</v>
      </c>
      <c r="S125" s="99">
        <v>9.8000000000000004E-2</v>
      </c>
      <c r="T125" s="100">
        <f>S125*H125</f>
        <v>0.79625000000000001</v>
      </c>
      <c r="AR125" s="101" t="s">
        <v>178</v>
      </c>
      <c r="AT125" s="101" t="s">
        <v>174</v>
      </c>
      <c r="AU125" s="101" t="s">
        <v>85</v>
      </c>
      <c r="AY125" s="10" t="s">
        <v>172</v>
      </c>
      <c r="BE125" s="102">
        <f>IF(N125="základní",J125,0)</f>
        <v>5721.63</v>
      </c>
      <c r="BF125" s="102">
        <f>IF(N125="snížená",J125,0)</f>
        <v>0</v>
      </c>
      <c r="BG125" s="102">
        <f>IF(N125="zákl. přenesená",J125,0)</f>
        <v>0</v>
      </c>
      <c r="BH125" s="102">
        <f>IF(N125="sníž. přenesená",J125,0)</f>
        <v>0</v>
      </c>
      <c r="BI125" s="102">
        <f>IF(N125="nulová",J125,0)</f>
        <v>0</v>
      </c>
      <c r="BJ125" s="10" t="s">
        <v>83</v>
      </c>
      <c r="BK125" s="102">
        <f>ROUND(I125*H125,2)</f>
        <v>5721.63</v>
      </c>
      <c r="BL125" s="10" t="s">
        <v>178</v>
      </c>
      <c r="BM125" s="101" t="s">
        <v>962</v>
      </c>
    </row>
    <row r="126" spans="2:65" s="1" customFormat="1" ht="29.25" x14ac:dyDescent="0.2">
      <c r="B126" s="21"/>
      <c r="D126" s="103" t="s">
        <v>180</v>
      </c>
      <c r="F126" s="104" t="s">
        <v>963</v>
      </c>
      <c r="I126" s="105"/>
      <c r="L126" s="21"/>
      <c r="M126" s="106"/>
      <c r="T126" s="33"/>
      <c r="AT126" s="10" t="s">
        <v>180</v>
      </c>
      <c r="AU126" s="10" t="s">
        <v>85</v>
      </c>
    </row>
    <row r="127" spans="2:65" s="7" customFormat="1" x14ac:dyDescent="0.2">
      <c r="B127" s="107"/>
      <c r="D127" s="103" t="s">
        <v>182</v>
      </c>
      <c r="E127" s="108" t="s">
        <v>1</v>
      </c>
      <c r="F127" s="109" t="s">
        <v>964</v>
      </c>
      <c r="H127" s="110">
        <v>8.125</v>
      </c>
      <c r="I127" s="111"/>
      <c r="L127" s="107"/>
      <c r="M127" s="112"/>
      <c r="T127" s="113"/>
      <c r="AT127" s="108" t="s">
        <v>182</v>
      </c>
      <c r="AU127" s="108" t="s">
        <v>85</v>
      </c>
      <c r="AV127" s="7" t="s">
        <v>85</v>
      </c>
      <c r="AW127" s="7" t="s">
        <v>32</v>
      </c>
      <c r="AX127" s="7" t="s">
        <v>83</v>
      </c>
      <c r="AY127" s="108" t="s">
        <v>172</v>
      </c>
    </row>
    <row r="128" spans="2:65" s="1" customFormat="1" ht="33" customHeight="1" x14ac:dyDescent="0.2">
      <c r="B128" s="21"/>
      <c r="C128" s="152" t="s">
        <v>85</v>
      </c>
      <c r="D128" s="152" t="s">
        <v>174</v>
      </c>
      <c r="E128" s="153" t="s">
        <v>187</v>
      </c>
      <c r="F128" s="154" t="s">
        <v>188</v>
      </c>
      <c r="G128" s="155" t="s">
        <v>189</v>
      </c>
      <c r="H128" s="156">
        <v>203.5</v>
      </c>
      <c r="I128" s="94">
        <v>255.3</v>
      </c>
      <c r="J128" s="157">
        <f>ROUND(I128*H128,2)</f>
        <v>51953.55</v>
      </c>
      <c r="K128" s="158"/>
      <c r="L128" s="21"/>
      <c r="M128" s="159" t="s">
        <v>1</v>
      </c>
      <c r="N128" s="98" t="s">
        <v>40</v>
      </c>
      <c r="P128" s="99">
        <f>O128*H128</f>
        <v>0</v>
      </c>
      <c r="Q128" s="99">
        <v>0</v>
      </c>
      <c r="R128" s="99">
        <f>Q128*H128</f>
        <v>0</v>
      </c>
      <c r="S128" s="99">
        <v>0</v>
      </c>
      <c r="T128" s="100">
        <f>S128*H128</f>
        <v>0</v>
      </c>
      <c r="AR128" s="101" t="s">
        <v>178</v>
      </c>
      <c r="AT128" s="101" t="s">
        <v>174</v>
      </c>
      <c r="AU128" s="101" t="s">
        <v>85</v>
      </c>
      <c r="AY128" s="10" t="s">
        <v>172</v>
      </c>
      <c r="BE128" s="102">
        <f>IF(N128="základní",J128,0)</f>
        <v>51953.55</v>
      </c>
      <c r="BF128" s="102">
        <f>IF(N128="snížená",J128,0)</f>
        <v>0</v>
      </c>
      <c r="BG128" s="102">
        <f>IF(N128="zákl. přenesená",J128,0)</f>
        <v>0</v>
      </c>
      <c r="BH128" s="102">
        <f>IF(N128="sníž. přenesená",J128,0)</f>
        <v>0</v>
      </c>
      <c r="BI128" s="102">
        <f>IF(N128="nulová",J128,0)</f>
        <v>0</v>
      </c>
      <c r="BJ128" s="10" t="s">
        <v>83</v>
      </c>
      <c r="BK128" s="102">
        <f>ROUND(I128*H128,2)</f>
        <v>51953.55</v>
      </c>
      <c r="BL128" s="10" t="s">
        <v>178</v>
      </c>
      <c r="BM128" s="101" t="s">
        <v>965</v>
      </c>
    </row>
    <row r="129" spans="2:65" s="1" customFormat="1" ht="19.5" x14ac:dyDescent="0.2">
      <c r="B129" s="21"/>
      <c r="D129" s="103" t="s">
        <v>180</v>
      </c>
      <c r="F129" s="104" t="s">
        <v>191</v>
      </c>
      <c r="I129" s="105"/>
      <c r="L129" s="21"/>
      <c r="M129" s="106"/>
      <c r="T129" s="33"/>
      <c r="AT129" s="10" t="s">
        <v>180</v>
      </c>
      <c r="AU129" s="10" t="s">
        <v>85</v>
      </c>
    </row>
    <row r="130" spans="2:65" s="7" customFormat="1" x14ac:dyDescent="0.2">
      <c r="B130" s="107"/>
      <c r="D130" s="103" t="s">
        <v>182</v>
      </c>
      <c r="E130" s="108" t="s">
        <v>119</v>
      </c>
      <c r="F130" s="109" t="s">
        <v>953</v>
      </c>
      <c r="H130" s="110">
        <v>203.5</v>
      </c>
      <c r="I130" s="111"/>
      <c r="L130" s="107"/>
      <c r="M130" s="112"/>
      <c r="T130" s="113"/>
      <c r="AT130" s="108" t="s">
        <v>182</v>
      </c>
      <c r="AU130" s="108" t="s">
        <v>85</v>
      </c>
      <c r="AV130" s="7" t="s">
        <v>85</v>
      </c>
      <c r="AW130" s="7" t="s">
        <v>32</v>
      </c>
      <c r="AX130" s="7" t="s">
        <v>83</v>
      </c>
      <c r="AY130" s="108" t="s">
        <v>172</v>
      </c>
    </row>
    <row r="131" spans="2:65" s="1" customFormat="1" ht="44.25" customHeight="1" x14ac:dyDescent="0.2">
      <c r="B131" s="21"/>
      <c r="C131" s="152" t="s">
        <v>196</v>
      </c>
      <c r="D131" s="152" t="s">
        <v>174</v>
      </c>
      <c r="E131" s="153" t="s">
        <v>197</v>
      </c>
      <c r="F131" s="154" t="s">
        <v>198</v>
      </c>
      <c r="G131" s="155" t="s">
        <v>189</v>
      </c>
      <c r="H131" s="156">
        <v>165.29</v>
      </c>
      <c r="I131" s="94">
        <v>256.08</v>
      </c>
      <c r="J131" s="157">
        <f>ROUND(I131*H131,2)</f>
        <v>42327.46</v>
      </c>
      <c r="K131" s="158"/>
      <c r="L131" s="21"/>
      <c r="M131" s="159" t="s">
        <v>1</v>
      </c>
      <c r="N131" s="98" t="s">
        <v>40</v>
      </c>
      <c r="P131" s="99">
        <f>O131*H131</f>
        <v>0</v>
      </c>
      <c r="Q131" s="99">
        <v>0</v>
      </c>
      <c r="R131" s="99">
        <f>Q131*H131</f>
        <v>0</v>
      </c>
      <c r="S131" s="99">
        <v>0</v>
      </c>
      <c r="T131" s="100">
        <f>S131*H131</f>
        <v>0</v>
      </c>
      <c r="AR131" s="101" t="s">
        <v>178</v>
      </c>
      <c r="AT131" s="101" t="s">
        <v>174</v>
      </c>
      <c r="AU131" s="101" t="s">
        <v>85</v>
      </c>
      <c r="AY131" s="10" t="s">
        <v>172</v>
      </c>
      <c r="BE131" s="102">
        <f>IF(N131="základní",J131,0)</f>
        <v>42327.46</v>
      </c>
      <c r="BF131" s="102">
        <f>IF(N131="snížená",J131,0)</f>
        <v>0</v>
      </c>
      <c r="BG131" s="102">
        <f>IF(N131="zákl. přenesená",J131,0)</f>
        <v>0</v>
      </c>
      <c r="BH131" s="102">
        <f>IF(N131="sníž. přenesená",J131,0)</f>
        <v>0</v>
      </c>
      <c r="BI131" s="102">
        <f>IF(N131="nulová",J131,0)</f>
        <v>0</v>
      </c>
      <c r="BJ131" s="10" t="s">
        <v>83</v>
      </c>
      <c r="BK131" s="102">
        <f>ROUND(I131*H131,2)</f>
        <v>42327.46</v>
      </c>
      <c r="BL131" s="10" t="s">
        <v>178</v>
      </c>
      <c r="BM131" s="101" t="s">
        <v>966</v>
      </c>
    </row>
    <row r="132" spans="2:65" s="1" customFormat="1" ht="48.75" x14ac:dyDescent="0.2">
      <c r="B132" s="21"/>
      <c r="D132" s="103" t="s">
        <v>180</v>
      </c>
      <c r="F132" s="104" t="s">
        <v>200</v>
      </c>
      <c r="I132" s="105"/>
      <c r="L132" s="21"/>
      <c r="M132" s="106"/>
      <c r="T132" s="33"/>
      <c r="AT132" s="10" t="s">
        <v>180</v>
      </c>
      <c r="AU132" s="10" t="s">
        <v>85</v>
      </c>
    </row>
    <row r="133" spans="2:65" s="7" customFormat="1" x14ac:dyDescent="0.2">
      <c r="B133" s="107"/>
      <c r="D133" s="103" t="s">
        <v>182</v>
      </c>
      <c r="E133" s="108" t="s">
        <v>1</v>
      </c>
      <c r="F133" s="109" t="s">
        <v>119</v>
      </c>
      <c r="H133" s="110">
        <v>203.5</v>
      </c>
      <c r="I133" s="111"/>
      <c r="L133" s="107"/>
      <c r="M133" s="112"/>
      <c r="T133" s="113"/>
      <c r="AT133" s="108" t="s">
        <v>182</v>
      </c>
      <c r="AU133" s="108" t="s">
        <v>85</v>
      </c>
      <c r="AV133" s="7" t="s">
        <v>85</v>
      </c>
      <c r="AW133" s="7" t="s">
        <v>32</v>
      </c>
      <c r="AX133" s="7" t="s">
        <v>75</v>
      </c>
      <c r="AY133" s="108" t="s">
        <v>172</v>
      </c>
    </row>
    <row r="134" spans="2:65" s="7" customFormat="1" x14ac:dyDescent="0.2">
      <c r="B134" s="107"/>
      <c r="D134" s="103" t="s">
        <v>182</v>
      </c>
      <c r="E134" s="108" t="s">
        <v>1</v>
      </c>
      <c r="F134" s="109" t="s">
        <v>202</v>
      </c>
      <c r="H134" s="110">
        <v>-12.2</v>
      </c>
      <c r="I134" s="111"/>
      <c r="L134" s="107"/>
      <c r="M134" s="112"/>
      <c r="T134" s="113"/>
      <c r="AT134" s="108" t="s">
        <v>182</v>
      </c>
      <c r="AU134" s="108" t="s">
        <v>85</v>
      </c>
      <c r="AV134" s="7" t="s">
        <v>85</v>
      </c>
      <c r="AW134" s="7" t="s">
        <v>32</v>
      </c>
      <c r="AX134" s="7" t="s">
        <v>75</v>
      </c>
      <c r="AY134" s="108" t="s">
        <v>172</v>
      </c>
    </row>
    <row r="135" spans="2:65" s="7" customFormat="1" x14ac:dyDescent="0.2">
      <c r="B135" s="107"/>
      <c r="D135" s="103" t="s">
        <v>182</v>
      </c>
      <c r="E135" s="108" t="s">
        <v>1</v>
      </c>
      <c r="F135" s="109" t="s">
        <v>201</v>
      </c>
      <c r="H135" s="110">
        <v>-26.01</v>
      </c>
      <c r="I135" s="111"/>
      <c r="L135" s="107"/>
      <c r="M135" s="112"/>
      <c r="T135" s="113"/>
      <c r="AT135" s="108" t="s">
        <v>182</v>
      </c>
      <c r="AU135" s="108" t="s">
        <v>85</v>
      </c>
      <c r="AV135" s="7" t="s">
        <v>85</v>
      </c>
      <c r="AW135" s="7" t="s">
        <v>32</v>
      </c>
      <c r="AX135" s="7" t="s">
        <v>75</v>
      </c>
      <c r="AY135" s="108" t="s">
        <v>172</v>
      </c>
    </row>
    <row r="136" spans="2:65" s="8" customFormat="1" x14ac:dyDescent="0.2">
      <c r="B136" s="114"/>
      <c r="D136" s="103" t="s">
        <v>182</v>
      </c>
      <c r="E136" s="115" t="s">
        <v>1</v>
      </c>
      <c r="F136" s="116" t="s">
        <v>186</v>
      </c>
      <c r="H136" s="117">
        <v>165.29000000000002</v>
      </c>
      <c r="I136" s="118"/>
      <c r="L136" s="114"/>
      <c r="M136" s="119"/>
      <c r="T136" s="120"/>
      <c r="AT136" s="115" t="s">
        <v>182</v>
      </c>
      <c r="AU136" s="115" t="s">
        <v>85</v>
      </c>
      <c r="AV136" s="8" t="s">
        <v>178</v>
      </c>
      <c r="AW136" s="8" t="s">
        <v>32</v>
      </c>
      <c r="AX136" s="8" t="s">
        <v>83</v>
      </c>
      <c r="AY136" s="115" t="s">
        <v>172</v>
      </c>
    </row>
    <row r="137" spans="2:65" s="1" customFormat="1" ht="37.9" customHeight="1" x14ac:dyDescent="0.2">
      <c r="B137" s="21"/>
      <c r="C137" s="152" t="s">
        <v>178</v>
      </c>
      <c r="D137" s="152" t="s">
        <v>174</v>
      </c>
      <c r="E137" s="153" t="s">
        <v>206</v>
      </c>
      <c r="F137" s="154" t="s">
        <v>207</v>
      </c>
      <c r="G137" s="155" t="s">
        <v>189</v>
      </c>
      <c r="H137" s="156">
        <v>2809.93</v>
      </c>
      <c r="I137" s="94">
        <v>0.97</v>
      </c>
      <c r="J137" s="157">
        <f>ROUND(I137*H137,2)</f>
        <v>2725.63</v>
      </c>
      <c r="K137" s="158"/>
      <c r="L137" s="21"/>
      <c r="M137" s="159" t="s">
        <v>1</v>
      </c>
      <c r="N137" s="98" t="s">
        <v>40</v>
      </c>
      <c r="P137" s="99">
        <f>O137*H137</f>
        <v>0</v>
      </c>
      <c r="Q137" s="99">
        <v>0</v>
      </c>
      <c r="R137" s="99">
        <f>Q137*H137</f>
        <v>0</v>
      </c>
      <c r="S137" s="99">
        <v>0</v>
      </c>
      <c r="T137" s="100">
        <f>S137*H137</f>
        <v>0</v>
      </c>
      <c r="AR137" s="101" t="s">
        <v>178</v>
      </c>
      <c r="AT137" s="101" t="s">
        <v>174</v>
      </c>
      <c r="AU137" s="101" t="s">
        <v>85</v>
      </c>
      <c r="AY137" s="10" t="s">
        <v>172</v>
      </c>
      <c r="BE137" s="102">
        <f>IF(N137="základní",J137,0)</f>
        <v>2725.63</v>
      </c>
      <c r="BF137" s="102">
        <f>IF(N137="snížená",J137,0)</f>
        <v>0</v>
      </c>
      <c r="BG137" s="102">
        <f>IF(N137="zákl. přenesená",J137,0)</f>
        <v>0</v>
      </c>
      <c r="BH137" s="102">
        <f>IF(N137="sníž. přenesená",J137,0)</f>
        <v>0</v>
      </c>
      <c r="BI137" s="102">
        <f>IF(N137="nulová",J137,0)</f>
        <v>0</v>
      </c>
      <c r="BJ137" s="10" t="s">
        <v>83</v>
      </c>
      <c r="BK137" s="102">
        <f>ROUND(I137*H137,2)</f>
        <v>2725.63</v>
      </c>
      <c r="BL137" s="10" t="s">
        <v>178</v>
      </c>
      <c r="BM137" s="101" t="s">
        <v>967</v>
      </c>
    </row>
    <row r="138" spans="2:65" s="1" customFormat="1" ht="48.75" x14ac:dyDescent="0.2">
      <c r="B138" s="21"/>
      <c r="D138" s="103" t="s">
        <v>180</v>
      </c>
      <c r="F138" s="104" t="s">
        <v>209</v>
      </c>
      <c r="I138" s="105"/>
      <c r="L138" s="21"/>
      <c r="M138" s="106"/>
      <c r="T138" s="33"/>
      <c r="AT138" s="10" t="s">
        <v>180</v>
      </c>
      <c r="AU138" s="10" t="s">
        <v>85</v>
      </c>
    </row>
    <row r="139" spans="2:65" s="7" customFormat="1" x14ac:dyDescent="0.2">
      <c r="B139" s="107"/>
      <c r="D139" s="103" t="s">
        <v>182</v>
      </c>
      <c r="E139" s="108" t="s">
        <v>1</v>
      </c>
      <c r="F139" s="109" t="s">
        <v>119</v>
      </c>
      <c r="H139" s="110">
        <v>203.5</v>
      </c>
      <c r="I139" s="111"/>
      <c r="L139" s="107"/>
      <c r="M139" s="112"/>
      <c r="T139" s="113"/>
      <c r="AT139" s="108" t="s">
        <v>182</v>
      </c>
      <c r="AU139" s="108" t="s">
        <v>85</v>
      </c>
      <c r="AV139" s="7" t="s">
        <v>85</v>
      </c>
      <c r="AW139" s="7" t="s">
        <v>32</v>
      </c>
      <c r="AX139" s="7" t="s">
        <v>75</v>
      </c>
      <c r="AY139" s="108" t="s">
        <v>172</v>
      </c>
    </row>
    <row r="140" spans="2:65" s="7" customFormat="1" x14ac:dyDescent="0.2">
      <c r="B140" s="107"/>
      <c r="D140" s="103" t="s">
        <v>182</v>
      </c>
      <c r="E140" s="108" t="s">
        <v>1</v>
      </c>
      <c r="F140" s="109" t="s">
        <v>202</v>
      </c>
      <c r="H140" s="110">
        <v>-12.2</v>
      </c>
      <c r="I140" s="111"/>
      <c r="L140" s="107"/>
      <c r="M140" s="112"/>
      <c r="T140" s="113"/>
      <c r="AT140" s="108" t="s">
        <v>182</v>
      </c>
      <c r="AU140" s="108" t="s">
        <v>85</v>
      </c>
      <c r="AV140" s="7" t="s">
        <v>85</v>
      </c>
      <c r="AW140" s="7" t="s">
        <v>32</v>
      </c>
      <c r="AX140" s="7" t="s">
        <v>75</v>
      </c>
      <c r="AY140" s="108" t="s">
        <v>172</v>
      </c>
    </row>
    <row r="141" spans="2:65" s="7" customFormat="1" x14ac:dyDescent="0.2">
      <c r="B141" s="107"/>
      <c r="D141" s="103" t="s">
        <v>182</v>
      </c>
      <c r="E141" s="108" t="s">
        <v>1</v>
      </c>
      <c r="F141" s="109" t="s">
        <v>201</v>
      </c>
      <c r="H141" s="110">
        <v>-26.01</v>
      </c>
      <c r="I141" s="111"/>
      <c r="L141" s="107"/>
      <c r="M141" s="112"/>
      <c r="T141" s="113"/>
      <c r="AT141" s="108" t="s">
        <v>182</v>
      </c>
      <c r="AU141" s="108" t="s">
        <v>85</v>
      </c>
      <c r="AV141" s="7" t="s">
        <v>85</v>
      </c>
      <c r="AW141" s="7" t="s">
        <v>32</v>
      </c>
      <c r="AX141" s="7" t="s">
        <v>75</v>
      </c>
      <c r="AY141" s="108" t="s">
        <v>172</v>
      </c>
    </row>
    <row r="142" spans="2:65" s="8" customFormat="1" x14ac:dyDescent="0.2">
      <c r="B142" s="114"/>
      <c r="D142" s="103" t="s">
        <v>182</v>
      </c>
      <c r="E142" s="115" t="s">
        <v>1</v>
      </c>
      <c r="F142" s="116" t="s">
        <v>186</v>
      </c>
      <c r="H142" s="117">
        <v>165.29</v>
      </c>
      <c r="I142" s="118"/>
      <c r="L142" s="114"/>
      <c r="M142" s="119"/>
      <c r="T142" s="120"/>
      <c r="AT142" s="115" t="s">
        <v>182</v>
      </c>
      <c r="AU142" s="115" t="s">
        <v>85</v>
      </c>
      <c r="AV142" s="8" t="s">
        <v>178</v>
      </c>
      <c r="AW142" s="8" t="s">
        <v>32</v>
      </c>
      <c r="AX142" s="8" t="s">
        <v>83</v>
      </c>
      <c r="AY142" s="115" t="s">
        <v>172</v>
      </c>
    </row>
    <row r="143" spans="2:65" s="7" customFormat="1" x14ac:dyDescent="0.2">
      <c r="B143" s="107"/>
      <c r="D143" s="103" t="s">
        <v>182</v>
      </c>
      <c r="F143" s="109" t="s">
        <v>968</v>
      </c>
      <c r="H143" s="110">
        <v>2809.93</v>
      </c>
      <c r="I143" s="111"/>
      <c r="L143" s="107"/>
      <c r="M143" s="112"/>
      <c r="T143" s="113"/>
      <c r="AT143" s="108" t="s">
        <v>182</v>
      </c>
      <c r="AU143" s="108" t="s">
        <v>85</v>
      </c>
      <c r="AV143" s="7" t="s">
        <v>85</v>
      </c>
      <c r="AW143" s="7" t="s">
        <v>3</v>
      </c>
      <c r="AX143" s="7" t="s">
        <v>83</v>
      </c>
      <c r="AY143" s="108" t="s">
        <v>172</v>
      </c>
    </row>
    <row r="144" spans="2:65" s="1" customFormat="1" ht="24.2" customHeight="1" x14ac:dyDescent="0.2">
      <c r="B144" s="21"/>
      <c r="C144" s="152" t="s">
        <v>205</v>
      </c>
      <c r="D144" s="152" t="s">
        <v>174</v>
      </c>
      <c r="E144" s="153" t="s">
        <v>212</v>
      </c>
      <c r="F144" s="154" t="s">
        <v>213</v>
      </c>
      <c r="G144" s="155" t="s">
        <v>189</v>
      </c>
      <c r="H144" s="156">
        <v>12.2</v>
      </c>
      <c r="I144" s="94">
        <v>155.19999999999999</v>
      </c>
      <c r="J144" s="157">
        <f>ROUND(I144*H144,2)</f>
        <v>1893.44</v>
      </c>
      <c r="K144" s="158"/>
      <c r="L144" s="21"/>
      <c r="M144" s="159" t="s">
        <v>1</v>
      </c>
      <c r="N144" s="98" t="s">
        <v>40</v>
      </c>
      <c r="P144" s="99">
        <f>O144*H144</f>
        <v>0</v>
      </c>
      <c r="Q144" s="99">
        <v>0</v>
      </c>
      <c r="R144" s="99">
        <f>Q144*H144</f>
        <v>0</v>
      </c>
      <c r="S144" s="99">
        <v>0</v>
      </c>
      <c r="T144" s="100">
        <f>S144*H144</f>
        <v>0</v>
      </c>
      <c r="AR144" s="101" t="s">
        <v>178</v>
      </c>
      <c r="AT144" s="101" t="s">
        <v>174</v>
      </c>
      <c r="AU144" s="101" t="s">
        <v>85</v>
      </c>
      <c r="AY144" s="10" t="s">
        <v>172</v>
      </c>
      <c r="BE144" s="102">
        <f>IF(N144="základní",J144,0)</f>
        <v>1893.44</v>
      </c>
      <c r="BF144" s="102">
        <f>IF(N144="snížená",J144,0)</f>
        <v>0</v>
      </c>
      <c r="BG144" s="102">
        <f>IF(N144="zákl. přenesená",J144,0)</f>
        <v>0</v>
      </c>
      <c r="BH144" s="102">
        <f>IF(N144="sníž. přenesená",J144,0)</f>
        <v>0</v>
      </c>
      <c r="BI144" s="102">
        <f>IF(N144="nulová",J144,0)</f>
        <v>0</v>
      </c>
      <c r="BJ144" s="10" t="s">
        <v>83</v>
      </c>
      <c r="BK144" s="102">
        <f>ROUND(I144*H144,2)</f>
        <v>1893.44</v>
      </c>
      <c r="BL144" s="10" t="s">
        <v>178</v>
      </c>
      <c r="BM144" s="101" t="s">
        <v>969</v>
      </c>
    </row>
    <row r="145" spans="2:65" s="1" customFormat="1" ht="29.25" x14ac:dyDescent="0.2">
      <c r="B145" s="21"/>
      <c r="D145" s="103" t="s">
        <v>180</v>
      </c>
      <c r="F145" s="104" t="s">
        <v>215</v>
      </c>
      <c r="I145" s="105"/>
      <c r="L145" s="21"/>
      <c r="M145" s="106"/>
      <c r="T145" s="33"/>
      <c r="AT145" s="10" t="s">
        <v>180</v>
      </c>
      <c r="AU145" s="10" t="s">
        <v>85</v>
      </c>
    </row>
    <row r="146" spans="2:65" s="7" customFormat="1" x14ac:dyDescent="0.2">
      <c r="B146" s="107"/>
      <c r="D146" s="103" t="s">
        <v>182</v>
      </c>
      <c r="E146" s="108" t="s">
        <v>137</v>
      </c>
      <c r="F146" s="109" t="s">
        <v>970</v>
      </c>
      <c r="H146" s="110">
        <v>12.2</v>
      </c>
      <c r="I146" s="111"/>
      <c r="L146" s="107"/>
      <c r="M146" s="112"/>
      <c r="T146" s="113"/>
      <c r="AT146" s="108" t="s">
        <v>182</v>
      </c>
      <c r="AU146" s="108" t="s">
        <v>85</v>
      </c>
      <c r="AV146" s="7" t="s">
        <v>85</v>
      </c>
      <c r="AW146" s="7" t="s">
        <v>32</v>
      </c>
      <c r="AX146" s="7" t="s">
        <v>83</v>
      </c>
      <c r="AY146" s="108" t="s">
        <v>172</v>
      </c>
    </row>
    <row r="147" spans="2:65" s="1" customFormat="1" ht="24.2" customHeight="1" x14ac:dyDescent="0.2">
      <c r="B147" s="21"/>
      <c r="C147" s="152" t="s">
        <v>211</v>
      </c>
      <c r="D147" s="152" t="s">
        <v>174</v>
      </c>
      <c r="E147" s="153" t="s">
        <v>221</v>
      </c>
      <c r="F147" s="154" t="s">
        <v>222</v>
      </c>
      <c r="G147" s="155" t="s">
        <v>177</v>
      </c>
      <c r="H147" s="156">
        <v>260.10000000000002</v>
      </c>
      <c r="I147" s="94">
        <v>14.549999999999999</v>
      </c>
      <c r="J147" s="157">
        <f>ROUND(I147*H147,2)</f>
        <v>3784.46</v>
      </c>
      <c r="K147" s="158"/>
      <c r="L147" s="21"/>
      <c r="M147" s="159" t="s">
        <v>1</v>
      </c>
      <c r="N147" s="98" t="s">
        <v>40</v>
      </c>
      <c r="P147" s="99">
        <f>O147*H147</f>
        <v>0</v>
      </c>
      <c r="Q147" s="99">
        <v>0</v>
      </c>
      <c r="R147" s="99">
        <f>Q147*H147</f>
        <v>0</v>
      </c>
      <c r="S147" s="99">
        <v>0</v>
      </c>
      <c r="T147" s="100">
        <f>S147*H147</f>
        <v>0</v>
      </c>
      <c r="AR147" s="101" t="s">
        <v>178</v>
      </c>
      <c r="AT147" s="101" t="s">
        <v>174</v>
      </c>
      <c r="AU147" s="101" t="s">
        <v>85</v>
      </c>
      <c r="AY147" s="10" t="s">
        <v>172</v>
      </c>
      <c r="BE147" s="102">
        <f>IF(N147="základní",J147,0)</f>
        <v>3784.46</v>
      </c>
      <c r="BF147" s="102">
        <f>IF(N147="snížená",J147,0)</f>
        <v>0</v>
      </c>
      <c r="BG147" s="102">
        <f>IF(N147="zákl. přenesená",J147,0)</f>
        <v>0</v>
      </c>
      <c r="BH147" s="102">
        <f>IF(N147="sníž. přenesená",J147,0)</f>
        <v>0</v>
      </c>
      <c r="BI147" s="102">
        <f>IF(N147="nulová",J147,0)</f>
        <v>0</v>
      </c>
      <c r="BJ147" s="10" t="s">
        <v>83</v>
      </c>
      <c r="BK147" s="102">
        <f>ROUND(I147*H147,2)</f>
        <v>3784.46</v>
      </c>
      <c r="BL147" s="10" t="s">
        <v>178</v>
      </c>
      <c r="BM147" s="101" t="s">
        <v>971</v>
      </c>
    </row>
    <row r="148" spans="2:65" s="1" customFormat="1" ht="19.5" x14ac:dyDescent="0.2">
      <c r="B148" s="21"/>
      <c r="D148" s="103" t="s">
        <v>180</v>
      </c>
      <c r="F148" s="104" t="s">
        <v>224</v>
      </c>
      <c r="I148" s="105"/>
      <c r="L148" s="21"/>
      <c r="M148" s="106"/>
      <c r="T148" s="33"/>
      <c r="AT148" s="10" t="s">
        <v>180</v>
      </c>
      <c r="AU148" s="10" t="s">
        <v>85</v>
      </c>
    </row>
    <row r="149" spans="2:65" s="7" customFormat="1" x14ac:dyDescent="0.2">
      <c r="B149" s="107"/>
      <c r="D149" s="103" t="s">
        <v>182</v>
      </c>
      <c r="E149" s="108" t="s">
        <v>1</v>
      </c>
      <c r="F149" s="109" t="s">
        <v>125</v>
      </c>
      <c r="H149" s="110">
        <v>260.10000000000002</v>
      </c>
      <c r="I149" s="111"/>
      <c r="L149" s="107"/>
      <c r="M149" s="112"/>
      <c r="T149" s="113"/>
      <c r="AT149" s="108" t="s">
        <v>182</v>
      </c>
      <c r="AU149" s="108" t="s">
        <v>85</v>
      </c>
      <c r="AV149" s="7" t="s">
        <v>85</v>
      </c>
      <c r="AW149" s="7" t="s">
        <v>32</v>
      </c>
      <c r="AX149" s="7" t="s">
        <v>83</v>
      </c>
      <c r="AY149" s="108" t="s">
        <v>172</v>
      </c>
    </row>
    <row r="150" spans="2:65" s="1" customFormat="1" ht="16.5" customHeight="1" x14ac:dyDescent="0.2">
      <c r="B150" s="21"/>
      <c r="C150" s="166" t="s">
        <v>220</v>
      </c>
      <c r="D150" s="166" t="s">
        <v>229</v>
      </c>
      <c r="E150" s="167" t="s">
        <v>230</v>
      </c>
      <c r="F150" s="168" t="s">
        <v>231</v>
      </c>
      <c r="G150" s="169" t="s">
        <v>232</v>
      </c>
      <c r="H150" s="170">
        <v>7.8029999999999999</v>
      </c>
      <c r="I150" s="134">
        <v>126.1</v>
      </c>
      <c r="J150" s="171">
        <f>ROUND(I150*H150,2)</f>
        <v>983.96</v>
      </c>
      <c r="K150" s="172"/>
      <c r="L150" s="137"/>
      <c r="M150" s="173" t="s">
        <v>1</v>
      </c>
      <c r="N150" s="139" t="s">
        <v>40</v>
      </c>
      <c r="P150" s="99">
        <f>O150*H150</f>
        <v>0</v>
      </c>
      <c r="Q150" s="99">
        <v>1E-3</v>
      </c>
      <c r="R150" s="99">
        <f>Q150*H150</f>
        <v>7.803E-3</v>
      </c>
      <c r="S150" s="99">
        <v>0</v>
      </c>
      <c r="T150" s="100">
        <f>S150*H150</f>
        <v>0</v>
      </c>
      <c r="AR150" s="101" t="s">
        <v>228</v>
      </c>
      <c r="AT150" s="101" t="s">
        <v>229</v>
      </c>
      <c r="AU150" s="101" t="s">
        <v>85</v>
      </c>
      <c r="AY150" s="10" t="s">
        <v>172</v>
      </c>
      <c r="BE150" s="102">
        <f>IF(N150="základní",J150,0)</f>
        <v>983.96</v>
      </c>
      <c r="BF150" s="102">
        <f>IF(N150="snížená",J150,0)</f>
        <v>0</v>
      </c>
      <c r="BG150" s="102">
        <f>IF(N150="zákl. přenesená",J150,0)</f>
        <v>0</v>
      </c>
      <c r="BH150" s="102">
        <f>IF(N150="sníž. přenesená",J150,0)</f>
        <v>0</v>
      </c>
      <c r="BI150" s="102">
        <f>IF(N150="nulová",J150,0)</f>
        <v>0</v>
      </c>
      <c r="BJ150" s="10" t="s">
        <v>83</v>
      </c>
      <c r="BK150" s="102">
        <f>ROUND(I150*H150,2)</f>
        <v>983.96</v>
      </c>
      <c r="BL150" s="10" t="s">
        <v>178</v>
      </c>
      <c r="BM150" s="101" t="s">
        <v>972</v>
      </c>
    </row>
    <row r="151" spans="2:65" s="1" customFormat="1" x14ac:dyDescent="0.2">
      <c r="B151" s="21"/>
      <c r="D151" s="103" t="s">
        <v>180</v>
      </c>
      <c r="F151" s="104" t="s">
        <v>231</v>
      </c>
      <c r="I151" s="105"/>
      <c r="L151" s="21"/>
      <c r="M151" s="106"/>
      <c r="T151" s="33"/>
      <c r="AT151" s="10" t="s">
        <v>180</v>
      </c>
      <c r="AU151" s="10" t="s">
        <v>85</v>
      </c>
    </row>
    <row r="152" spans="2:65" s="7" customFormat="1" x14ac:dyDescent="0.2">
      <c r="B152" s="107"/>
      <c r="D152" s="103" t="s">
        <v>182</v>
      </c>
      <c r="F152" s="109" t="s">
        <v>973</v>
      </c>
      <c r="H152" s="110">
        <v>7.8029999999999999</v>
      </c>
      <c r="I152" s="111"/>
      <c r="L152" s="107"/>
      <c r="M152" s="112"/>
      <c r="T152" s="113"/>
      <c r="AT152" s="108" t="s">
        <v>182</v>
      </c>
      <c r="AU152" s="108" t="s">
        <v>85</v>
      </c>
      <c r="AV152" s="7" t="s">
        <v>85</v>
      </c>
      <c r="AW152" s="7" t="s">
        <v>3</v>
      </c>
      <c r="AX152" s="7" t="s">
        <v>83</v>
      </c>
      <c r="AY152" s="108" t="s">
        <v>172</v>
      </c>
    </row>
    <row r="153" spans="2:65" s="1" customFormat="1" ht="24.2" customHeight="1" x14ac:dyDescent="0.2">
      <c r="B153" s="21"/>
      <c r="C153" s="152" t="s">
        <v>228</v>
      </c>
      <c r="D153" s="152" t="s">
        <v>174</v>
      </c>
      <c r="E153" s="153" t="s">
        <v>236</v>
      </c>
      <c r="F153" s="154" t="s">
        <v>237</v>
      </c>
      <c r="G153" s="155" t="s">
        <v>177</v>
      </c>
      <c r="H153" s="156">
        <v>996.5</v>
      </c>
      <c r="I153" s="94">
        <v>24.2</v>
      </c>
      <c r="J153" s="157">
        <f>ROUND(I153*H153,2)</f>
        <v>24115.3</v>
      </c>
      <c r="K153" s="158"/>
      <c r="L153" s="21"/>
      <c r="M153" s="159" t="s">
        <v>1</v>
      </c>
      <c r="N153" s="98" t="s">
        <v>40</v>
      </c>
      <c r="P153" s="99">
        <f>O153*H153</f>
        <v>0</v>
      </c>
      <c r="Q153" s="99">
        <v>0</v>
      </c>
      <c r="R153" s="99">
        <f>Q153*H153</f>
        <v>0</v>
      </c>
      <c r="S153" s="99">
        <v>0</v>
      </c>
      <c r="T153" s="100">
        <f>S153*H153</f>
        <v>0</v>
      </c>
      <c r="AR153" s="101" t="s">
        <v>178</v>
      </c>
      <c r="AT153" s="101" t="s">
        <v>174</v>
      </c>
      <c r="AU153" s="101" t="s">
        <v>85</v>
      </c>
      <c r="AY153" s="10" t="s">
        <v>172</v>
      </c>
      <c r="BE153" s="102">
        <f>IF(N153="základní",J153,0)</f>
        <v>24115.3</v>
      </c>
      <c r="BF153" s="102">
        <f>IF(N153="snížená",J153,0)</f>
        <v>0</v>
      </c>
      <c r="BG153" s="102">
        <f>IF(N153="zákl. přenesená",J153,0)</f>
        <v>0</v>
      </c>
      <c r="BH153" s="102">
        <f>IF(N153="sníž. přenesená",J153,0)</f>
        <v>0</v>
      </c>
      <c r="BI153" s="102">
        <f>IF(N153="nulová",J153,0)</f>
        <v>0</v>
      </c>
      <c r="BJ153" s="10" t="s">
        <v>83</v>
      </c>
      <c r="BK153" s="102">
        <f>ROUND(I153*H153,2)</f>
        <v>24115.3</v>
      </c>
      <c r="BL153" s="10" t="s">
        <v>178</v>
      </c>
      <c r="BM153" s="101" t="s">
        <v>974</v>
      </c>
    </row>
    <row r="154" spans="2:65" s="1" customFormat="1" ht="19.5" x14ac:dyDescent="0.2">
      <c r="B154" s="21"/>
      <c r="D154" s="103" t="s">
        <v>180</v>
      </c>
      <c r="F154" s="104" t="s">
        <v>239</v>
      </c>
      <c r="I154" s="105"/>
      <c r="L154" s="21"/>
      <c r="M154" s="106"/>
      <c r="T154" s="33"/>
      <c r="AT154" s="10" t="s">
        <v>180</v>
      </c>
      <c r="AU154" s="10" t="s">
        <v>85</v>
      </c>
    </row>
    <row r="155" spans="2:65" s="7" customFormat="1" x14ac:dyDescent="0.2">
      <c r="B155" s="107"/>
      <c r="D155" s="103" t="s">
        <v>182</v>
      </c>
      <c r="E155" s="108" t="s">
        <v>1</v>
      </c>
      <c r="F155" s="109" t="s">
        <v>975</v>
      </c>
      <c r="H155" s="110">
        <v>996.5</v>
      </c>
      <c r="I155" s="111"/>
      <c r="L155" s="107"/>
      <c r="M155" s="112"/>
      <c r="T155" s="113"/>
      <c r="AT155" s="108" t="s">
        <v>182</v>
      </c>
      <c r="AU155" s="108" t="s">
        <v>85</v>
      </c>
      <c r="AV155" s="7" t="s">
        <v>85</v>
      </c>
      <c r="AW155" s="7" t="s">
        <v>32</v>
      </c>
      <c r="AX155" s="7" t="s">
        <v>83</v>
      </c>
      <c r="AY155" s="108" t="s">
        <v>172</v>
      </c>
    </row>
    <row r="156" spans="2:65" s="1" customFormat="1" ht="16.5" customHeight="1" x14ac:dyDescent="0.2">
      <c r="B156" s="21"/>
      <c r="C156" s="152" t="s">
        <v>235</v>
      </c>
      <c r="D156" s="152" t="s">
        <v>174</v>
      </c>
      <c r="E156" s="153" t="s">
        <v>242</v>
      </c>
      <c r="F156" s="154" t="s">
        <v>243</v>
      </c>
      <c r="G156" s="155" t="s">
        <v>177</v>
      </c>
      <c r="H156" s="156">
        <v>260.10000000000002</v>
      </c>
      <c r="I156" s="94">
        <v>28.66</v>
      </c>
      <c r="J156" s="157">
        <f>ROUND(I156*H156,2)</f>
        <v>7454.47</v>
      </c>
      <c r="K156" s="158"/>
      <c r="L156" s="21"/>
      <c r="M156" s="159" t="s">
        <v>1</v>
      </c>
      <c r="N156" s="98" t="s">
        <v>40</v>
      </c>
      <c r="P156" s="99">
        <f>O156*H156</f>
        <v>0</v>
      </c>
      <c r="Q156" s="99">
        <v>0</v>
      </c>
      <c r="R156" s="99">
        <f>Q156*H156</f>
        <v>0</v>
      </c>
      <c r="S156" s="99">
        <v>0</v>
      </c>
      <c r="T156" s="100">
        <f>S156*H156</f>
        <v>0</v>
      </c>
      <c r="AR156" s="101" t="s">
        <v>178</v>
      </c>
      <c r="AT156" s="101" t="s">
        <v>174</v>
      </c>
      <c r="AU156" s="101" t="s">
        <v>85</v>
      </c>
      <c r="AY156" s="10" t="s">
        <v>172</v>
      </c>
      <c r="BE156" s="102">
        <f>IF(N156="základní",J156,0)</f>
        <v>7454.47</v>
      </c>
      <c r="BF156" s="102">
        <f>IF(N156="snížená",J156,0)</f>
        <v>0</v>
      </c>
      <c r="BG156" s="102">
        <f>IF(N156="zákl. přenesená",J156,0)</f>
        <v>0</v>
      </c>
      <c r="BH156" s="102">
        <f>IF(N156="sníž. přenesená",J156,0)</f>
        <v>0</v>
      </c>
      <c r="BI156" s="102">
        <f>IF(N156="nulová",J156,0)</f>
        <v>0</v>
      </c>
      <c r="BJ156" s="10" t="s">
        <v>83</v>
      </c>
      <c r="BK156" s="102">
        <f>ROUND(I156*H156,2)</f>
        <v>7454.47</v>
      </c>
      <c r="BL156" s="10" t="s">
        <v>178</v>
      </c>
      <c r="BM156" s="101" t="s">
        <v>976</v>
      </c>
    </row>
    <row r="157" spans="2:65" s="1" customFormat="1" ht="29.25" x14ac:dyDescent="0.2">
      <c r="B157" s="21"/>
      <c r="D157" s="103" t="s">
        <v>180</v>
      </c>
      <c r="F157" s="104" t="s">
        <v>245</v>
      </c>
      <c r="I157" s="105"/>
      <c r="L157" s="21"/>
      <c r="M157" s="106"/>
      <c r="T157" s="33"/>
      <c r="AT157" s="10" t="s">
        <v>180</v>
      </c>
      <c r="AU157" s="10" t="s">
        <v>85</v>
      </c>
    </row>
    <row r="158" spans="2:65" s="7" customFormat="1" x14ac:dyDescent="0.2">
      <c r="B158" s="107"/>
      <c r="D158" s="103" t="s">
        <v>182</v>
      </c>
      <c r="E158" s="108" t="s">
        <v>125</v>
      </c>
      <c r="F158" s="109" t="s">
        <v>957</v>
      </c>
      <c r="H158" s="110">
        <v>260.10000000000002</v>
      </c>
      <c r="I158" s="111"/>
      <c r="L158" s="107"/>
      <c r="M158" s="112"/>
      <c r="T158" s="113"/>
      <c r="AT158" s="108" t="s">
        <v>182</v>
      </c>
      <c r="AU158" s="108" t="s">
        <v>85</v>
      </c>
      <c r="AV158" s="7" t="s">
        <v>85</v>
      </c>
      <c r="AW158" s="7" t="s">
        <v>32</v>
      </c>
      <c r="AX158" s="7" t="s">
        <v>83</v>
      </c>
      <c r="AY158" s="108" t="s">
        <v>172</v>
      </c>
    </row>
    <row r="159" spans="2:65" s="6" customFormat="1" ht="22.9" customHeight="1" x14ac:dyDescent="0.2">
      <c r="B159" s="76"/>
      <c r="D159" s="77" t="s">
        <v>74</v>
      </c>
      <c r="E159" s="86" t="s">
        <v>205</v>
      </c>
      <c r="F159" s="86" t="s">
        <v>317</v>
      </c>
      <c r="I159" s="79"/>
      <c r="J159" s="87">
        <f>BK159</f>
        <v>778351.77</v>
      </c>
      <c r="L159" s="76"/>
      <c r="M159" s="81"/>
      <c r="P159" s="82">
        <f>SUM(P160:P184)</f>
        <v>0</v>
      </c>
      <c r="R159" s="82">
        <f>SUM(R160:R184)</f>
        <v>1036.7995220500002</v>
      </c>
      <c r="T159" s="83">
        <f>SUM(T160:T184)</f>
        <v>0</v>
      </c>
      <c r="AR159" s="77" t="s">
        <v>83</v>
      </c>
      <c r="AT159" s="84" t="s">
        <v>74</v>
      </c>
      <c r="AU159" s="84" t="s">
        <v>83</v>
      </c>
      <c r="AY159" s="77" t="s">
        <v>172</v>
      </c>
      <c r="BK159" s="85">
        <f>SUM(BK160:BK184)</f>
        <v>778351.77</v>
      </c>
    </row>
    <row r="160" spans="2:65" s="1" customFormat="1" ht="16.5" customHeight="1" x14ac:dyDescent="0.2">
      <c r="B160" s="21"/>
      <c r="C160" s="152" t="s">
        <v>241</v>
      </c>
      <c r="D160" s="152" t="s">
        <v>174</v>
      </c>
      <c r="E160" s="153" t="s">
        <v>338</v>
      </c>
      <c r="F160" s="154" t="s">
        <v>339</v>
      </c>
      <c r="G160" s="155" t="s">
        <v>177</v>
      </c>
      <c r="H160" s="156">
        <v>131.375</v>
      </c>
      <c r="I160" s="94">
        <v>102.4</v>
      </c>
      <c r="J160" s="157">
        <f>ROUND(I160*H160,2)</f>
        <v>13452.8</v>
      </c>
      <c r="K160" s="158"/>
      <c r="L160" s="21"/>
      <c r="M160" s="159" t="s">
        <v>1</v>
      </c>
      <c r="N160" s="98" t="s">
        <v>40</v>
      </c>
      <c r="P160" s="99">
        <f>O160*H160</f>
        <v>0</v>
      </c>
      <c r="Q160" s="99">
        <v>0.23</v>
      </c>
      <c r="R160" s="99">
        <f>Q160*H160</f>
        <v>30.216250000000002</v>
      </c>
      <c r="S160" s="99">
        <v>0</v>
      </c>
      <c r="T160" s="100">
        <f>S160*H160</f>
        <v>0</v>
      </c>
      <c r="AR160" s="101" t="s">
        <v>178</v>
      </c>
      <c r="AT160" s="101" t="s">
        <v>174</v>
      </c>
      <c r="AU160" s="101" t="s">
        <v>85</v>
      </c>
      <c r="AY160" s="10" t="s">
        <v>172</v>
      </c>
      <c r="BE160" s="102">
        <f>IF(N160="základní",J160,0)</f>
        <v>13452.8</v>
      </c>
      <c r="BF160" s="102">
        <f>IF(N160="snížená",J160,0)</f>
        <v>0</v>
      </c>
      <c r="BG160" s="102">
        <f>IF(N160="zákl. přenesená",J160,0)</f>
        <v>0</v>
      </c>
      <c r="BH160" s="102">
        <f>IF(N160="sníž. přenesená",J160,0)</f>
        <v>0</v>
      </c>
      <c r="BI160" s="102">
        <f>IF(N160="nulová",J160,0)</f>
        <v>0</v>
      </c>
      <c r="BJ160" s="10" t="s">
        <v>83</v>
      </c>
      <c r="BK160" s="102">
        <f>ROUND(I160*H160,2)</f>
        <v>13452.8</v>
      </c>
      <c r="BL160" s="10" t="s">
        <v>178</v>
      </c>
      <c r="BM160" s="101" t="s">
        <v>977</v>
      </c>
    </row>
    <row r="161" spans="2:65" s="1" customFormat="1" ht="19.5" x14ac:dyDescent="0.2">
      <c r="B161" s="21"/>
      <c r="D161" s="103" t="s">
        <v>180</v>
      </c>
      <c r="F161" s="104" t="s">
        <v>341</v>
      </c>
      <c r="I161" s="105"/>
      <c r="L161" s="21"/>
      <c r="M161" s="106"/>
      <c r="T161" s="33"/>
      <c r="AT161" s="10" t="s">
        <v>180</v>
      </c>
      <c r="AU161" s="10" t="s">
        <v>85</v>
      </c>
    </row>
    <row r="162" spans="2:65" s="7" customFormat="1" x14ac:dyDescent="0.2">
      <c r="B162" s="107"/>
      <c r="D162" s="103" t="s">
        <v>182</v>
      </c>
      <c r="E162" s="108" t="s">
        <v>1</v>
      </c>
      <c r="F162" s="109" t="s">
        <v>978</v>
      </c>
      <c r="H162" s="110">
        <v>131.375</v>
      </c>
      <c r="I162" s="111"/>
      <c r="L162" s="107"/>
      <c r="M162" s="112"/>
      <c r="T162" s="113"/>
      <c r="AT162" s="108" t="s">
        <v>182</v>
      </c>
      <c r="AU162" s="108" t="s">
        <v>85</v>
      </c>
      <c r="AV162" s="7" t="s">
        <v>85</v>
      </c>
      <c r="AW162" s="7" t="s">
        <v>32</v>
      </c>
      <c r="AX162" s="7" t="s">
        <v>83</v>
      </c>
      <c r="AY162" s="108" t="s">
        <v>172</v>
      </c>
    </row>
    <row r="163" spans="2:65" s="1" customFormat="1" ht="24.2" customHeight="1" x14ac:dyDescent="0.2">
      <c r="B163" s="21"/>
      <c r="C163" s="174" t="s">
        <v>247</v>
      </c>
      <c r="D163" s="152" t="s">
        <v>174</v>
      </c>
      <c r="E163" s="153" t="s">
        <v>346</v>
      </c>
      <c r="F163" s="154" t="s">
        <v>1450</v>
      </c>
      <c r="G163" s="155" t="s">
        <v>177</v>
      </c>
      <c r="H163" s="156">
        <v>805.32500000000005</v>
      </c>
      <c r="I163" s="94">
        <v>258.12</v>
      </c>
      <c r="J163" s="157">
        <f>ROUND(I163*H163,2)</f>
        <v>207870.49</v>
      </c>
      <c r="K163" s="158"/>
      <c r="L163" s="21"/>
      <c r="M163" s="159" t="s">
        <v>1</v>
      </c>
      <c r="N163" s="98" t="s">
        <v>40</v>
      </c>
      <c r="P163" s="99">
        <f>O163*H163</f>
        <v>0</v>
      </c>
      <c r="Q163" s="99">
        <v>0.12966</v>
      </c>
      <c r="R163" s="99">
        <f>Q163*H163</f>
        <v>104.41843950000001</v>
      </c>
      <c r="S163" s="99">
        <v>0</v>
      </c>
      <c r="T163" s="100">
        <f>S163*H163</f>
        <v>0</v>
      </c>
      <c r="AR163" s="101" t="s">
        <v>178</v>
      </c>
      <c r="AT163" s="101" t="s">
        <v>174</v>
      </c>
      <c r="AU163" s="101" t="s">
        <v>85</v>
      </c>
      <c r="AY163" s="10" t="s">
        <v>172</v>
      </c>
      <c r="BE163" s="102">
        <f>IF(N163="základní",J163,0)</f>
        <v>207870.49</v>
      </c>
      <c r="BF163" s="102">
        <f>IF(N163="snížená",J163,0)</f>
        <v>0</v>
      </c>
      <c r="BG163" s="102">
        <f>IF(N163="zákl. přenesená",J163,0)</f>
        <v>0</v>
      </c>
      <c r="BH163" s="102">
        <f>IF(N163="sníž. přenesená",J163,0)</f>
        <v>0</v>
      </c>
      <c r="BI163" s="102">
        <f>IF(N163="nulová",J163,0)</f>
        <v>0</v>
      </c>
      <c r="BJ163" s="10" t="s">
        <v>83</v>
      </c>
      <c r="BK163" s="102">
        <f>ROUND(I163*H163,2)</f>
        <v>207870.49</v>
      </c>
      <c r="BL163" s="10" t="s">
        <v>178</v>
      </c>
      <c r="BM163" s="101" t="s">
        <v>979</v>
      </c>
    </row>
    <row r="164" spans="2:65" s="1" customFormat="1" ht="29.25" x14ac:dyDescent="0.2">
      <c r="B164" s="21"/>
      <c r="D164" s="103" t="s">
        <v>180</v>
      </c>
      <c r="F164" s="104" t="s">
        <v>1451</v>
      </c>
      <c r="I164" s="105"/>
      <c r="L164" s="21"/>
      <c r="M164" s="106"/>
      <c r="T164" s="33"/>
      <c r="AT164" s="10" t="s">
        <v>180</v>
      </c>
      <c r="AU164" s="10" t="s">
        <v>85</v>
      </c>
    </row>
    <row r="165" spans="2:65" s="7" customFormat="1" x14ac:dyDescent="0.2">
      <c r="B165" s="107"/>
      <c r="D165" s="103" t="s">
        <v>182</v>
      </c>
      <c r="E165" s="108" t="s">
        <v>954</v>
      </c>
      <c r="F165" s="109" t="s">
        <v>956</v>
      </c>
      <c r="H165" s="110">
        <v>797.2</v>
      </c>
      <c r="I165" s="111"/>
      <c r="L165" s="107"/>
      <c r="M165" s="112"/>
      <c r="T165" s="113"/>
      <c r="AT165" s="108" t="s">
        <v>182</v>
      </c>
      <c r="AU165" s="108" t="s">
        <v>85</v>
      </c>
      <c r="AV165" s="7" t="s">
        <v>85</v>
      </c>
      <c r="AW165" s="7" t="s">
        <v>32</v>
      </c>
      <c r="AX165" s="7" t="s">
        <v>75</v>
      </c>
      <c r="AY165" s="108" t="s">
        <v>172</v>
      </c>
    </row>
    <row r="166" spans="2:65" s="7" customFormat="1" x14ac:dyDescent="0.2">
      <c r="B166" s="107"/>
      <c r="D166" s="103" t="s">
        <v>182</v>
      </c>
      <c r="E166" s="108" t="s">
        <v>1</v>
      </c>
      <c r="F166" s="109" t="s">
        <v>964</v>
      </c>
      <c r="H166" s="110">
        <v>8.125</v>
      </c>
      <c r="I166" s="111"/>
      <c r="L166" s="107"/>
      <c r="M166" s="112"/>
      <c r="T166" s="113"/>
      <c r="AT166" s="108" t="s">
        <v>182</v>
      </c>
      <c r="AU166" s="108" t="s">
        <v>85</v>
      </c>
      <c r="AV166" s="7" t="s">
        <v>85</v>
      </c>
      <c r="AW166" s="7" t="s">
        <v>32</v>
      </c>
      <c r="AX166" s="7" t="s">
        <v>75</v>
      </c>
      <c r="AY166" s="108" t="s">
        <v>172</v>
      </c>
    </row>
    <row r="167" spans="2:65" s="8" customFormat="1" x14ac:dyDescent="0.2">
      <c r="B167" s="114"/>
      <c r="D167" s="103" t="s">
        <v>182</v>
      </c>
      <c r="E167" s="115" t="s">
        <v>1</v>
      </c>
      <c r="F167" s="116" t="s">
        <v>186</v>
      </c>
      <c r="H167" s="117">
        <v>805.32500000000005</v>
      </c>
      <c r="I167" s="118"/>
      <c r="L167" s="114"/>
      <c r="M167" s="119"/>
      <c r="T167" s="120"/>
      <c r="AT167" s="115" t="s">
        <v>182</v>
      </c>
      <c r="AU167" s="115" t="s">
        <v>85</v>
      </c>
      <c r="AV167" s="8" t="s">
        <v>178</v>
      </c>
      <c r="AW167" s="8" t="s">
        <v>32</v>
      </c>
      <c r="AX167" s="8" t="s">
        <v>83</v>
      </c>
      <c r="AY167" s="115" t="s">
        <v>172</v>
      </c>
    </row>
    <row r="168" spans="2:65" s="1" customFormat="1" ht="24.2" customHeight="1" x14ac:dyDescent="0.2">
      <c r="B168" s="21"/>
      <c r="C168" s="152" t="s">
        <v>254</v>
      </c>
      <c r="D168" s="152" t="s">
        <v>174</v>
      </c>
      <c r="E168" s="153" t="s">
        <v>354</v>
      </c>
      <c r="F168" s="154" t="s">
        <v>355</v>
      </c>
      <c r="G168" s="155" t="s">
        <v>177</v>
      </c>
      <c r="H168" s="156">
        <v>885.04499999999996</v>
      </c>
      <c r="I168" s="94">
        <v>14.45</v>
      </c>
      <c r="J168" s="157">
        <f>ROUND(I168*H168,2)</f>
        <v>12788.9</v>
      </c>
      <c r="K168" s="158"/>
      <c r="L168" s="21"/>
      <c r="M168" s="159" t="s">
        <v>1</v>
      </c>
      <c r="N168" s="98" t="s">
        <v>40</v>
      </c>
      <c r="P168" s="99">
        <f>O168*H168</f>
        <v>0</v>
      </c>
      <c r="Q168" s="99">
        <v>5.1000000000000004E-4</v>
      </c>
      <c r="R168" s="99">
        <f>Q168*H168</f>
        <v>0.45137295</v>
      </c>
      <c r="S168" s="99">
        <v>0</v>
      </c>
      <c r="T168" s="100">
        <f>S168*H168</f>
        <v>0</v>
      </c>
      <c r="AR168" s="101" t="s">
        <v>178</v>
      </c>
      <c r="AT168" s="101" t="s">
        <v>174</v>
      </c>
      <c r="AU168" s="101" t="s">
        <v>85</v>
      </c>
      <c r="AY168" s="10" t="s">
        <v>172</v>
      </c>
      <c r="BE168" s="102">
        <f>IF(N168="základní",J168,0)</f>
        <v>12788.9</v>
      </c>
      <c r="BF168" s="102">
        <f>IF(N168="snížená",J168,0)</f>
        <v>0</v>
      </c>
      <c r="BG168" s="102">
        <f>IF(N168="zákl. přenesená",J168,0)</f>
        <v>0</v>
      </c>
      <c r="BH168" s="102">
        <f>IF(N168="sníž. přenesená",J168,0)</f>
        <v>0</v>
      </c>
      <c r="BI168" s="102">
        <f>IF(N168="nulová",J168,0)</f>
        <v>0</v>
      </c>
      <c r="BJ168" s="10" t="s">
        <v>83</v>
      </c>
      <c r="BK168" s="102">
        <f>ROUND(I168*H168,2)</f>
        <v>12788.9</v>
      </c>
      <c r="BL168" s="10" t="s">
        <v>178</v>
      </c>
      <c r="BM168" s="101" t="s">
        <v>980</v>
      </c>
    </row>
    <row r="169" spans="2:65" s="1" customFormat="1" ht="19.5" x14ac:dyDescent="0.2">
      <c r="B169" s="21"/>
      <c r="D169" s="103" t="s">
        <v>180</v>
      </c>
      <c r="F169" s="104" t="s">
        <v>357</v>
      </c>
      <c r="I169" s="105"/>
      <c r="L169" s="21"/>
      <c r="M169" s="106"/>
      <c r="T169" s="33"/>
      <c r="AT169" s="10" t="s">
        <v>180</v>
      </c>
      <c r="AU169" s="10" t="s">
        <v>85</v>
      </c>
    </row>
    <row r="170" spans="2:65" s="7" customFormat="1" x14ac:dyDescent="0.2">
      <c r="B170" s="107"/>
      <c r="D170" s="103" t="s">
        <v>182</v>
      </c>
      <c r="E170" s="108" t="s">
        <v>1</v>
      </c>
      <c r="F170" s="109" t="s">
        <v>981</v>
      </c>
      <c r="H170" s="110">
        <v>876.92</v>
      </c>
      <c r="I170" s="111"/>
      <c r="L170" s="107"/>
      <c r="M170" s="112"/>
      <c r="T170" s="113"/>
      <c r="AT170" s="108" t="s">
        <v>182</v>
      </c>
      <c r="AU170" s="108" t="s">
        <v>85</v>
      </c>
      <c r="AV170" s="7" t="s">
        <v>85</v>
      </c>
      <c r="AW170" s="7" t="s">
        <v>32</v>
      </c>
      <c r="AX170" s="7" t="s">
        <v>75</v>
      </c>
      <c r="AY170" s="108" t="s">
        <v>172</v>
      </c>
    </row>
    <row r="171" spans="2:65" s="7" customFormat="1" x14ac:dyDescent="0.2">
      <c r="B171" s="107"/>
      <c r="D171" s="103" t="s">
        <v>182</v>
      </c>
      <c r="E171" s="108" t="s">
        <v>1</v>
      </c>
      <c r="F171" s="109" t="s">
        <v>964</v>
      </c>
      <c r="H171" s="110">
        <v>8.125</v>
      </c>
      <c r="I171" s="111"/>
      <c r="L171" s="107"/>
      <c r="M171" s="112"/>
      <c r="T171" s="113"/>
      <c r="AT171" s="108" t="s">
        <v>182</v>
      </c>
      <c r="AU171" s="108" t="s">
        <v>85</v>
      </c>
      <c r="AV171" s="7" t="s">
        <v>85</v>
      </c>
      <c r="AW171" s="7" t="s">
        <v>32</v>
      </c>
      <c r="AX171" s="7" t="s">
        <v>75</v>
      </c>
      <c r="AY171" s="108" t="s">
        <v>172</v>
      </c>
    </row>
    <row r="172" spans="2:65" s="8" customFormat="1" x14ac:dyDescent="0.2">
      <c r="B172" s="114"/>
      <c r="D172" s="103" t="s">
        <v>182</v>
      </c>
      <c r="E172" s="115" t="s">
        <v>1</v>
      </c>
      <c r="F172" s="116" t="s">
        <v>186</v>
      </c>
      <c r="H172" s="117">
        <v>885.04499999999996</v>
      </c>
      <c r="I172" s="118"/>
      <c r="L172" s="114"/>
      <c r="M172" s="119"/>
      <c r="T172" s="120"/>
      <c r="AT172" s="115" t="s">
        <v>182</v>
      </c>
      <c r="AU172" s="115" t="s">
        <v>85</v>
      </c>
      <c r="AV172" s="8" t="s">
        <v>178</v>
      </c>
      <c r="AW172" s="8" t="s">
        <v>32</v>
      </c>
      <c r="AX172" s="8" t="s">
        <v>83</v>
      </c>
      <c r="AY172" s="115" t="s">
        <v>172</v>
      </c>
    </row>
    <row r="173" spans="2:65" s="1" customFormat="1" ht="33" customHeight="1" x14ac:dyDescent="0.2">
      <c r="B173" s="21"/>
      <c r="C173" s="174" t="s">
        <v>261</v>
      </c>
      <c r="D173" s="152" t="s">
        <v>174</v>
      </c>
      <c r="E173" s="153" t="s">
        <v>626</v>
      </c>
      <c r="F173" s="154" t="s">
        <v>1454</v>
      </c>
      <c r="G173" s="155" t="s">
        <v>177</v>
      </c>
      <c r="H173" s="156">
        <v>876.92</v>
      </c>
      <c r="I173" s="94">
        <v>221.65</v>
      </c>
      <c r="J173" s="157">
        <f>ROUND(I173*H173,2)</f>
        <v>194369.32</v>
      </c>
      <c r="K173" s="158"/>
      <c r="L173" s="21"/>
      <c r="M173" s="159" t="s">
        <v>1</v>
      </c>
      <c r="N173" s="98" t="s">
        <v>40</v>
      </c>
      <c r="P173" s="99">
        <f>O173*H173</f>
        <v>0</v>
      </c>
      <c r="Q173" s="99">
        <v>0.13188</v>
      </c>
      <c r="R173" s="99">
        <f>Q173*H173</f>
        <v>115.64820959999999</v>
      </c>
      <c r="S173" s="99">
        <v>0</v>
      </c>
      <c r="T173" s="100">
        <f>S173*H173</f>
        <v>0</v>
      </c>
      <c r="AR173" s="101" t="s">
        <v>178</v>
      </c>
      <c r="AT173" s="101" t="s">
        <v>174</v>
      </c>
      <c r="AU173" s="101" t="s">
        <v>85</v>
      </c>
      <c r="AY173" s="10" t="s">
        <v>172</v>
      </c>
      <c r="BE173" s="102">
        <f>IF(N173="základní",J173,0)</f>
        <v>194369.32</v>
      </c>
      <c r="BF173" s="102">
        <f>IF(N173="snížená",J173,0)</f>
        <v>0</v>
      </c>
      <c r="BG173" s="102">
        <f>IF(N173="zákl. přenesená",J173,0)</f>
        <v>0</v>
      </c>
      <c r="BH173" s="102">
        <f>IF(N173="sníž. přenesená",J173,0)</f>
        <v>0</v>
      </c>
      <c r="BI173" s="102">
        <f>IF(N173="nulová",J173,0)</f>
        <v>0</v>
      </c>
      <c r="BJ173" s="10" t="s">
        <v>83</v>
      </c>
      <c r="BK173" s="102">
        <f>ROUND(I173*H173,2)</f>
        <v>194369.32</v>
      </c>
      <c r="BL173" s="10" t="s">
        <v>178</v>
      </c>
      <c r="BM173" s="101" t="s">
        <v>982</v>
      </c>
    </row>
    <row r="174" spans="2:65" s="1" customFormat="1" ht="29.25" x14ac:dyDescent="0.2">
      <c r="B174" s="21"/>
      <c r="D174" s="103" t="s">
        <v>180</v>
      </c>
      <c r="F174" s="104" t="s">
        <v>1460</v>
      </c>
      <c r="I174" s="105"/>
      <c r="L174" s="21"/>
      <c r="M174" s="106"/>
      <c r="T174" s="33"/>
      <c r="AT174" s="10" t="s">
        <v>180</v>
      </c>
      <c r="AU174" s="10" t="s">
        <v>85</v>
      </c>
    </row>
    <row r="175" spans="2:65" s="7" customFormat="1" x14ac:dyDescent="0.2">
      <c r="B175" s="107"/>
      <c r="D175" s="103" t="s">
        <v>182</v>
      </c>
      <c r="E175" s="108" t="s">
        <v>1</v>
      </c>
      <c r="F175" s="109" t="s">
        <v>981</v>
      </c>
      <c r="H175" s="110">
        <v>876.92</v>
      </c>
      <c r="I175" s="111"/>
      <c r="L175" s="107"/>
      <c r="M175" s="112"/>
      <c r="T175" s="113"/>
      <c r="AT175" s="108" t="s">
        <v>182</v>
      </c>
      <c r="AU175" s="108" t="s">
        <v>85</v>
      </c>
      <c r="AV175" s="7" t="s">
        <v>85</v>
      </c>
      <c r="AW175" s="7" t="s">
        <v>32</v>
      </c>
      <c r="AX175" s="7" t="s">
        <v>83</v>
      </c>
      <c r="AY175" s="108" t="s">
        <v>172</v>
      </c>
    </row>
    <row r="176" spans="2:65" s="1" customFormat="1" ht="24.2" customHeight="1" x14ac:dyDescent="0.2">
      <c r="B176" s="21"/>
      <c r="C176" s="152" t="s">
        <v>266</v>
      </c>
      <c r="D176" s="152" t="s">
        <v>174</v>
      </c>
      <c r="E176" s="153" t="s">
        <v>373</v>
      </c>
      <c r="F176" s="154" t="s">
        <v>374</v>
      </c>
      <c r="G176" s="155" t="s">
        <v>177</v>
      </c>
      <c r="H176" s="156">
        <v>956.64</v>
      </c>
      <c r="I176" s="94">
        <v>187.03</v>
      </c>
      <c r="J176" s="157">
        <f>ROUND(I176*H176,2)</f>
        <v>178920.38</v>
      </c>
      <c r="K176" s="158"/>
      <c r="L176" s="21"/>
      <c r="M176" s="159" t="s">
        <v>1</v>
      </c>
      <c r="N176" s="98" t="s">
        <v>40</v>
      </c>
      <c r="P176" s="99">
        <f>O176*H176</f>
        <v>0</v>
      </c>
      <c r="Q176" s="99">
        <v>0.46</v>
      </c>
      <c r="R176" s="99">
        <f>Q176*H176</f>
        <v>440.05439999999999</v>
      </c>
      <c r="S176" s="99">
        <v>0</v>
      </c>
      <c r="T176" s="100">
        <f>S176*H176</f>
        <v>0</v>
      </c>
      <c r="AR176" s="101" t="s">
        <v>178</v>
      </c>
      <c r="AT176" s="101" t="s">
        <v>174</v>
      </c>
      <c r="AU176" s="101" t="s">
        <v>85</v>
      </c>
      <c r="AY176" s="10" t="s">
        <v>172</v>
      </c>
      <c r="BE176" s="102">
        <f>IF(N176="základní",J176,0)</f>
        <v>178920.38</v>
      </c>
      <c r="BF176" s="102">
        <f>IF(N176="snížená",J176,0)</f>
        <v>0</v>
      </c>
      <c r="BG176" s="102">
        <f>IF(N176="zákl. přenesená",J176,0)</f>
        <v>0</v>
      </c>
      <c r="BH176" s="102">
        <f>IF(N176="sníž. přenesená",J176,0)</f>
        <v>0</v>
      </c>
      <c r="BI176" s="102">
        <f>IF(N176="nulová",J176,0)</f>
        <v>0</v>
      </c>
      <c r="BJ176" s="10" t="s">
        <v>83</v>
      </c>
      <c r="BK176" s="102">
        <f>ROUND(I176*H176,2)</f>
        <v>178920.38</v>
      </c>
      <c r="BL176" s="10" t="s">
        <v>178</v>
      </c>
      <c r="BM176" s="101" t="s">
        <v>983</v>
      </c>
    </row>
    <row r="177" spans="2:65" s="1" customFormat="1" ht="19.5" x14ac:dyDescent="0.2">
      <c r="B177" s="21"/>
      <c r="D177" s="103" t="s">
        <v>180</v>
      </c>
      <c r="F177" s="104" t="s">
        <v>376</v>
      </c>
      <c r="I177" s="105"/>
      <c r="L177" s="21"/>
      <c r="M177" s="106"/>
      <c r="T177" s="33"/>
      <c r="AT177" s="10" t="s">
        <v>180</v>
      </c>
      <c r="AU177" s="10" t="s">
        <v>85</v>
      </c>
    </row>
    <row r="178" spans="2:65" s="7" customFormat="1" x14ac:dyDescent="0.2">
      <c r="B178" s="107"/>
      <c r="D178" s="103" t="s">
        <v>182</v>
      </c>
      <c r="E178" s="108" t="s">
        <v>1</v>
      </c>
      <c r="F178" s="109" t="s">
        <v>984</v>
      </c>
      <c r="H178" s="110">
        <v>956.64</v>
      </c>
      <c r="I178" s="111"/>
      <c r="L178" s="107"/>
      <c r="M178" s="112"/>
      <c r="T178" s="113"/>
      <c r="AT178" s="108" t="s">
        <v>182</v>
      </c>
      <c r="AU178" s="108" t="s">
        <v>85</v>
      </c>
      <c r="AV178" s="7" t="s">
        <v>85</v>
      </c>
      <c r="AW178" s="7" t="s">
        <v>32</v>
      </c>
      <c r="AX178" s="7" t="s">
        <v>83</v>
      </c>
      <c r="AY178" s="108" t="s">
        <v>172</v>
      </c>
    </row>
    <row r="179" spans="2:65" s="1" customFormat="1" ht="24.2" customHeight="1" x14ac:dyDescent="0.2">
      <c r="B179" s="21"/>
      <c r="C179" s="152" t="s">
        <v>8</v>
      </c>
      <c r="D179" s="152" t="s">
        <v>174</v>
      </c>
      <c r="E179" s="153" t="s">
        <v>985</v>
      </c>
      <c r="F179" s="154" t="s">
        <v>986</v>
      </c>
      <c r="G179" s="155" t="s">
        <v>177</v>
      </c>
      <c r="H179" s="156">
        <v>501.375</v>
      </c>
      <c r="I179" s="94">
        <v>336.53</v>
      </c>
      <c r="J179" s="157">
        <f>ROUND(I179*H179,2)</f>
        <v>168727.73</v>
      </c>
      <c r="K179" s="158"/>
      <c r="L179" s="21"/>
      <c r="M179" s="159" t="s">
        <v>1</v>
      </c>
      <c r="N179" s="98" t="s">
        <v>40</v>
      </c>
      <c r="P179" s="99">
        <f>O179*H179</f>
        <v>0</v>
      </c>
      <c r="Q179" s="99">
        <v>0.69</v>
      </c>
      <c r="R179" s="99">
        <f>Q179*H179</f>
        <v>345.94874999999996</v>
      </c>
      <c r="S179" s="99">
        <v>0</v>
      </c>
      <c r="T179" s="100">
        <f>S179*H179</f>
        <v>0</v>
      </c>
      <c r="AR179" s="101" t="s">
        <v>178</v>
      </c>
      <c r="AT179" s="101" t="s">
        <v>174</v>
      </c>
      <c r="AU179" s="101" t="s">
        <v>85</v>
      </c>
      <c r="AY179" s="10" t="s">
        <v>172</v>
      </c>
      <c r="BE179" s="102">
        <f>IF(N179="základní",J179,0)</f>
        <v>168727.73</v>
      </c>
      <c r="BF179" s="102">
        <f>IF(N179="snížená",J179,0)</f>
        <v>0</v>
      </c>
      <c r="BG179" s="102">
        <f>IF(N179="zákl. přenesená",J179,0)</f>
        <v>0</v>
      </c>
      <c r="BH179" s="102">
        <f>IF(N179="sníž. přenesená",J179,0)</f>
        <v>0</v>
      </c>
      <c r="BI179" s="102">
        <f>IF(N179="nulová",J179,0)</f>
        <v>0</v>
      </c>
      <c r="BJ179" s="10" t="s">
        <v>83</v>
      </c>
      <c r="BK179" s="102">
        <f>ROUND(I179*H179,2)</f>
        <v>168727.73</v>
      </c>
      <c r="BL179" s="10" t="s">
        <v>178</v>
      </c>
      <c r="BM179" s="101" t="s">
        <v>987</v>
      </c>
    </row>
    <row r="180" spans="2:65" s="1" customFormat="1" ht="19.5" x14ac:dyDescent="0.2">
      <c r="B180" s="21"/>
      <c r="D180" s="103" t="s">
        <v>180</v>
      </c>
      <c r="F180" s="104" t="s">
        <v>988</v>
      </c>
      <c r="I180" s="105"/>
      <c r="L180" s="21"/>
      <c r="M180" s="106"/>
      <c r="T180" s="33"/>
      <c r="AT180" s="10" t="s">
        <v>180</v>
      </c>
      <c r="AU180" s="10" t="s">
        <v>85</v>
      </c>
    </row>
    <row r="181" spans="2:65" s="7" customFormat="1" x14ac:dyDescent="0.2">
      <c r="B181" s="107"/>
      <c r="D181" s="103" t="s">
        <v>182</v>
      </c>
      <c r="E181" s="108" t="s">
        <v>1</v>
      </c>
      <c r="F181" s="109" t="s">
        <v>989</v>
      </c>
      <c r="H181" s="110">
        <v>501.375</v>
      </c>
      <c r="I181" s="111"/>
      <c r="L181" s="107"/>
      <c r="M181" s="112"/>
      <c r="T181" s="113"/>
      <c r="AT181" s="108" t="s">
        <v>182</v>
      </c>
      <c r="AU181" s="108" t="s">
        <v>85</v>
      </c>
      <c r="AV181" s="7" t="s">
        <v>85</v>
      </c>
      <c r="AW181" s="7" t="s">
        <v>32</v>
      </c>
      <c r="AX181" s="7" t="s">
        <v>83</v>
      </c>
      <c r="AY181" s="108" t="s">
        <v>172</v>
      </c>
    </row>
    <row r="182" spans="2:65" s="1" customFormat="1" ht="21.75" customHeight="1" x14ac:dyDescent="0.2">
      <c r="B182" s="21"/>
      <c r="C182" s="152" t="s">
        <v>281</v>
      </c>
      <c r="D182" s="152" t="s">
        <v>174</v>
      </c>
      <c r="E182" s="153" t="s">
        <v>636</v>
      </c>
      <c r="F182" s="154" t="s">
        <v>637</v>
      </c>
      <c r="G182" s="155" t="s">
        <v>269</v>
      </c>
      <c r="H182" s="156">
        <v>17.25</v>
      </c>
      <c r="I182" s="94">
        <v>128.82</v>
      </c>
      <c r="J182" s="157">
        <f>ROUND(I182*H182,2)</f>
        <v>2222.15</v>
      </c>
      <c r="K182" s="158"/>
      <c r="L182" s="21"/>
      <c r="M182" s="159" t="s">
        <v>1</v>
      </c>
      <c r="N182" s="98" t="s">
        <v>40</v>
      </c>
      <c r="P182" s="99">
        <f>O182*H182</f>
        <v>0</v>
      </c>
      <c r="Q182" s="99">
        <v>3.5999999999999999E-3</v>
      </c>
      <c r="R182" s="99">
        <f>Q182*H182</f>
        <v>6.2099999999999995E-2</v>
      </c>
      <c r="S182" s="99">
        <v>0</v>
      </c>
      <c r="T182" s="100">
        <f>S182*H182</f>
        <v>0</v>
      </c>
      <c r="AR182" s="101" t="s">
        <v>178</v>
      </c>
      <c r="AT182" s="101" t="s">
        <v>174</v>
      </c>
      <c r="AU182" s="101" t="s">
        <v>85</v>
      </c>
      <c r="AY182" s="10" t="s">
        <v>172</v>
      </c>
      <c r="BE182" s="102">
        <f>IF(N182="základní",J182,0)</f>
        <v>2222.15</v>
      </c>
      <c r="BF182" s="102">
        <f>IF(N182="snížená",J182,0)</f>
        <v>0</v>
      </c>
      <c r="BG182" s="102">
        <f>IF(N182="zákl. přenesená",J182,0)</f>
        <v>0</v>
      </c>
      <c r="BH182" s="102">
        <f>IF(N182="sníž. přenesená",J182,0)</f>
        <v>0</v>
      </c>
      <c r="BI182" s="102">
        <f>IF(N182="nulová",J182,0)</f>
        <v>0</v>
      </c>
      <c r="BJ182" s="10" t="s">
        <v>83</v>
      </c>
      <c r="BK182" s="102">
        <f>ROUND(I182*H182,2)</f>
        <v>2222.15</v>
      </c>
      <c r="BL182" s="10" t="s">
        <v>178</v>
      </c>
      <c r="BM182" s="101" t="s">
        <v>990</v>
      </c>
    </row>
    <row r="183" spans="2:65" s="1" customFormat="1" ht="19.5" x14ac:dyDescent="0.2">
      <c r="B183" s="21"/>
      <c r="D183" s="103" t="s">
        <v>180</v>
      </c>
      <c r="F183" s="104" t="s">
        <v>991</v>
      </c>
      <c r="I183" s="105"/>
      <c r="L183" s="21"/>
      <c r="M183" s="106"/>
      <c r="T183" s="33"/>
      <c r="AT183" s="10" t="s">
        <v>180</v>
      </c>
      <c r="AU183" s="10" t="s">
        <v>85</v>
      </c>
    </row>
    <row r="184" spans="2:65" s="7" customFormat="1" x14ac:dyDescent="0.2">
      <c r="B184" s="107"/>
      <c r="D184" s="103" t="s">
        <v>182</v>
      </c>
      <c r="E184" s="108" t="s">
        <v>1</v>
      </c>
      <c r="F184" s="109" t="s">
        <v>992</v>
      </c>
      <c r="H184" s="110">
        <v>17.25</v>
      </c>
      <c r="I184" s="111"/>
      <c r="L184" s="107"/>
      <c r="M184" s="112"/>
      <c r="T184" s="113"/>
      <c r="AT184" s="108" t="s">
        <v>182</v>
      </c>
      <c r="AU184" s="108" t="s">
        <v>85</v>
      </c>
      <c r="AV184" s="7" t="s">
        <v>85</v>
      </c>
      <c r="AW184" s="7" t="s">
        <v>32</v>
      </c>
      <c r="AX184" s="7" t="s">
        <v>83</v>
      </c>
      <c r="AY184" s="108" t="s">
        <v>172</v>
      </c>
    </row>
    <row r="185" spans="2:65" s="6" customFormat="1" ht="22.9" customHeight="1" x14ac:dyDescent="0.2">
      <c r="B185" s="76"/>
      <c r="D185" s="77" t="s">
        <v>74</v>
      </c>
      <c r="E185" s="86" t="s">
        <v>235</v>
      </c>
      <c r="F185" s="86" t="s">
        <v>419</v>
      </c>
      <c r="I185" s="79"/>
      <c r="J185" s="87">
        <f>BK185</f>
        <v>24695.77</v>
      </c>
      <c r="L185" s="76"/>
      <c r="M185" s="81"/>
      <c r="P185" s="82">
        <f>SUM(P186:P209)</f>
        <v>0</v>
      </c>
      <c r="R185" s="82">
        <f>SUM(R186:R209)</f>
        <v>2.2990000000000003E-2</v>
      </c>
      <c r="T185" s="83">
        <f>SUM(T186:T209)</f>
        <v>2.3580000000000001</v>
      </c>
      <c r="AR185" s="77" t="s">
        <v>83</v>
      </c>
      <c r="AT185" s="84" t="s">
        <v>74</v>
      </c>
      <c r="AU185" s="84" t="s">
        <v>83</v>
      </c>
      <c r="AY185" s="77" t="s">
        <v>172</v>
      </c>
      <c r="BK185" s="85">
        <f>SUM(BK186:BK209)</f>
        <v>24695.77</v>
      </c>
    </row>
    <row r="186" spans="2:65" s="1" customFormat="1" ht="24.2" customHeight="1" x14ac:dyDescent="0.2">
      <c r="B186" s="21"/>
      <c r="C186" s="152" t="s">
        <v>286</v>
      </c>
      <c r="D186" s="152" t="s">
        <v>174</v>
      </c>
      <c r="E186" s="153" t="s">
        <v>993</v>
      </c>
      <c r="F186" s="154" t="s">
        <v>994</v>
      </c>
      <c r="G186" s="155" t="s">
        <v>430</v>
      </c>
      <c r="H186" s="156">
        <v>2</v>
      </c>
      <c r="I186" s="94">
        <v>184.29999999999998</v>
      </c>
      <c r="J186" s="157">
        <f>ROUND(I186*H186,2)</f>
        <v>368.6</v>
      </c>
      <c r="K186" s="158"/>
      <c r="L186" s="21"/>
      <c r="M186" s="159" t="s">
        <v>1</v>
      </c>
      <c r="N186" s="98" t="s">
        <v>40</v>
      </c>
      <c r="P186" s="99">
        <f>O186*H186</f>
        <v>0</v>
      </c>
      <c r="Q186" s="99">
        <v>0</v>
      </c>
      <c r="R186" s="99">
        <f>Q186*H186</f>
        <v>0</v>
      </c>
      <c r="S186" s="99">
        <v>0</v>
      </c>
      <c r="T186" s="100">
        <f>S186*H186</f>
        <v>0</v>
      </c>
      <c r="AR186" s="101" t="s">
        <v>178</v>
      </c>
      <c r="AT186" s="101" t="s">
        <v>174</v>
      </c>
      <c r="AU186" s="101" t="s">
        <v>85</v>
      </c>
      <c r="AY186" s="10" t="s">
        <v>172</v>
      </c>
      <c r="BE186" s="102">
        <f>IF(N186="základní",J186,0)</f>
        <v>368.6</v>
      </c>
      <c r="BF186" s="102">
        <f>IF(N186="snížená",J186,0)</f>
        <v>0</v>
      </c>
      <c r="BG186" s="102">
        <f>IF(N186="zákl. přenesená",J186,0)</f>
        <v>0</v>
      </c>
      <c r="BH186" s="102">
        <f>IF(N186="sníž. přenesená",J186,0)</f>
        <v>0</v>
      </c>
      <c r="BI186" s="102">
        <f>IF(N186="nulová",J186,0)</f>
        <v>0</v>
      </c>
      <c r="BJ186" s="10" t="s">
        <v>83</v>
      </c>
      <c r="BK186" s="102">
        <f>ROUND(I186*H186,2)</f>
        <v>368.6</v>
      </c>
      <c r="BL186" s="10" t="s">
        <v>178</v>
      </c>
      <c r="BM186" s="101" t="s">
        <v>995</v>
      </c>
    </row>
    <row r="187" spans="2:65" s="1" customFormat="1" ht="19.5" x14ac:dyDescent="0.2">
      <c r="B187" s="21"/>
      <c r="D187" s="103" t="s">
        <v>180</v>
      </c>
      <c r="F187" s="104" t="s">
        <v>996</v>
      </c>
      <c r="I187" s="105"/>
      <c r="L187" s="21"/>
      <c r="M187" s="106"/>
      <c r="T187" s="33"/>
      <c r="AT187" s="10" t="s">
        <v>180</v>
      </c>
      <c r="AU187" s="10" t="s">
        <v>85</v>
      </c>
    </row>
    <row r="188" spans="2:65" s="1" customFormat="1" ht="21.75" customHeight="1" x14ac:dyDescent="0.2">
      <c r="B188" s="21"/>
      <c r="C188" s="166" t="s">
        <v>292</v>
      </c>
      <c r="D188" s="166" t="s">
        <v>229</v>
      </c>
      <c r="E188" s="167" t="s">
        <v>997</v>
      </c>
      <c r="F188" s="168" t="s">
        <v>998</v>
      </c>
      <c r="G188" s="169" t="s">
        <v>430</v>
      </c>
      <c r="H188" s="170">
        <v>2</v>
      </c>
      <c r="I188" s="134">
        <v>349.2</v>
      </c>
      <c r="J188" s="171">
        <f>ROUND(I188*H188,2)</f>
        <v>698.4</v>
      </c>
      <c r="K188" s="172"/>
      <c r="L188" s="137"/>
      <c r="M188" s="173" t="s">
        <v>1</v>
      </c>
      <c r="N188" s="139" t="s">
        <v>40</v>
      </c>
      <c r="P188" s="99">
        <f>O188*H188</f>
        <v>0</v>
      </c>
      <c r="Q188" s="99">
        <v>2.0999999999999999E-3</v>
      </c>
      <c r="R188" s="99">
        <f>Q188*H188</f>
        <v>4.1999999999999997E-3</v>
      </c>
      <c r="S188" s="99">
        <v>0</v>
      </c>
      <c r="T188" s="100">
        <f>S188*H188</f>
        <v>0</v>
      </c>
      <c r="AR188" s="101" t="s">
        <v>228</v>
      </c>
      <c r="AT188" s="101" t="s">
        <v>229</v>
      </c>
      <c r="AU188" s="101" t="s">
        <v>85</v>
      </c>
      <c r="AY188" s="10" t="s">
        <v>172</v>
      </c>
      <c r="BE188" s="102">
        <f>IF(N188="základní",J188,0)</f>
        <v>698.4</v>
      </c>
      <c r="BF188" s="102">
        <f>IF(N188="snížená",J188,0)</f>
        <v>0</v>
      </c>
      <c r="BG188" s="102">
        <f>IF(N188="zákl. přenesená",J188,0)</f>
        <v>0</v>
      </c>
      <c r="BH188" s="102">
        <f>IF(N188="sníž. přenesená",J188,0)</f>
        <v>0</v>
      </c>
      <c r="BI188" s="102">
        <f>IF(N188="nulová",J188,0)</f>
        <v>0</v>
      </c>
      <c r="BJ188" s="10" t="s">
        <v>83</v>
      </c>
      <c r="BK188" s="102">
        <f>ROUND(I188*H188,2)</f>
        <v>698.4</v>
      </c>
      <c r="BL188" s="10" t="s">
        <v>178</v>
      </c>
      <c r="BM188" s="101" t="s">
        <v>999</v>
      </c>
    </row>
    <row r="189" spans="2:65" s="1" customFormat="1" x14ac:dyDescent="0.2">
      <c r="B189" s="21"/>
      <c r="D189" s="103" t="s">
        <v>180</v>
      </c>
      <c r="F189" s="104" t="s">
        <v>1000</v>
      </c>
      <c r="I189" s="105"/>
      <c r="L189" s="21"/>
      <c r="M189" s="106"/>
      <c r="T189" s="33"/>
      <c r="AT189" s="10" t="s">
        <v>180</v>
      </c>
      <c r="AU189" s="10" t="s">
        <v>85</v>
      </c>
    </row>
    <row r="190" spans="2:65" s="1" customFormat="1" ht="24.2" customHeight="1" x14ac:dyDescent="0.2">
      <c r="B190" s="21"/>
      <c r="C190" s="152" t="s">
        <v>298</v>
      </c>
      <c r="D190" s="152" t="s">
        <v>174</v>
      </c>
      <c r="E190" s="153" t="s">
        <v>428</v>
      </c>
      <c r="F190" s="154" t="s">
        <v>429</v>
      </c>
      <c r="G190" s="155" t="s">
        <v>430</v>
      </c>
      <c r="H190" s="156">
        <v>10</v>
      </c>
      <c r="I190" s="94">
        <v>1978.8</v>
      </c>
      <c r="J190" s="157">
        <f>ROUND(I190*H190,2)</f>
        <v>19788</v>
      </c>
      <c r="K190" s="158"/>
      <c r="L190" s="21"/>
      <c r="M190" s="159" t="s">
        <v>1</v>
      </c>
      <c r="N190" s="98" t="s">
        <v>40</v>
      </c>
      <c r="P190" s="99">
        <f>O190*H190</f>
        <v>0</v>
      </c>
      <c r="Q190" s="99">
        <v>6.9999999999999999E-4</v>
      </c>
      <c r="R190" s="99">
        <f>Q190*H190</f>
        <v>7.0000000000000001E-3</v>
      </c>
      <c r="S190" s="99">
        <v>0</v>
      </c>
      <c r="T190" s="100">
        <f>S190*H190</f>
        <v>0</v>
      </c>
      <c r="AR190" s="101" t="s">
        <v>178</v>
      </c>
      <c r="AT190" s="101" t="s">
        <v>174</v>
      </c>
      <c r="AU190" s="101" t="s">
        <v>85</v>
      </c>
      <c r="AY190" s="10" t="s">
        <v>172</v>
      </c>
      <c r="BE190" s="102">
        <f>IF(N190="základní",J190,0)</f>
        <v>19788</v>
      </c>
      <c r="BF190" s="102">
        <f>IF(N190="snížená",J190,0)</f>
        <v>0</v>
      </c>
      <c r="BG190" s="102">
        <f>IF(N190="zákl. přenesená",J190,0)</f>
        <v>0</v>
      </c>
      <c r="BH190" s="102">
        <f>IF(N190="sníž. přenesená",J190,0)</f>
        <v>0</v>
      </c>
      <c r="BI190" s="102">
        <f>IF(N190="nulová",J190,0)</f>
        <v>0</v>
      </c>
      <c r="BJ190" s="10" t="s">
        <v>83</v>
      </c>
      <c r="BK190" s="102">
        <f>ROUND(I190*H190,2)</f>
        <v>19788</v>
      </c>
      <c r="BL190" s="10" t="s">
        <v>178</v>
      </c>
      <c r="BM190" s="101" t="s">
        <v>1001</v>
      </c>
    </row>
    <row r="191" spans="2:65" s="1" customFormat="1" ht="19.5" x14ac:dyDescent="0.2">
      <c r="B191" s="21"/>
      <c r="D191" s="103" t="s">
        <v>180</v>
      </c>
      <c r="F191" s="104" t="s">
        <v>432</v>
      </c>
      <c r="I191" s="105"/>
      <c r="L191" s="21"/>
      <c r="M191" s="106"/>
      <c r="T191" s="33"/>
      <c r="AT191" s="10" t="s">
        <v>180</v>
      </c>
      <c r="AU191" s="10" t="s">
        <v>85</v>
      </c>
    </row>
    <row r="192" spans="2:65" s="7" customFormat="1" x14ac:dyDescent="0.2">
      <c r="B192" s="107"/>
      <c r="D192" s="103" t="s">
        <v>182</v>
      </c>
      <c r="E192" s="108" t="s">
        <v>1</v>
      </c>
      <c r="F192" s="109" t="s">
        <v>434</v>
      </c>
      <c r="H192" s="110">
        <v>2</v>
      </c>
      <c r="I192" s="111"/>
      <c r="L192" s="107"/>
      <c r="M192" s="112"/>
      <c r="T192" s="113"/>
      <c r="AT192" s="108" t="s">
        <v>182</v>
      </c>
      <c r="AU192" s="108" t="s">
        <v>85</v>
      </c>
      <c r="AV192" s="7" t="s">
        <v>85</v>
      </c>
      <c r="AW192" s="7" t="s">
        <v>32</v>
      </c>
      <c r="AX192" s="7" t="s">
        <v>75</v>
      </c>
      <c r="AY192" s="108" t="s">
        <v>172</v>
      </c>
    </row>
    <row r="193" spans="2:65" s="7" customFormat="1" x14ac:dyDescent="0.2">
      <c r="B193" s="107"/>
      <c r="D193" s="103" t="s">
        <v>182</v>
      </c>
      <c r="E193" s="108" t="s">
        <v>1</v>
      </c>
      <c r="F193" s="109" t="s">
        <v>1002</v>
      </c>
      <c r="H193" s="110">
        <v>2</v>
      </c>
      <c r="I193" s="111"/>
      <c r="L193" s="107"/>
      <c r="M193" s="112"/>
      <c r="T193" s="113"/>
      <c r="AT193" s="108" t="s">
        <v>182</v>
      </c>
      <c r="AU193" s="108" t="s">
        <v>85</v>
      </c>
      <c r="AV193" s="7" t="s">
        <v>85</v>
      </c>
      <c r="AW193" s="7" t="s">
        <v>32</v>
      </c>
      <c r="AX193" s="7" t="s">
        <v>75</v>
      </c>
      <c r="AY193" s="108" t="s">
        <v>172</v>
      </c>
    </row>
    <row r="194" spans="2:65" s="7" customFormat="1" x14ac:dyDescent="0.2">
      <c r="B194" s="107"/>
      <c r="D194" s="103" t="s">
        <v>182</v>
      </c>
      <c r="E194" s="108" t="s">
        <v>1</v>
      </c>
      <c r="F194" s="109" t="s">
        <v>435</v>
      </c>
      <c r="H194" s="110">
        <v>2</v>
      </c>
      <c r="I194" s="111"/>
      <c r="L194" s="107"/>
      <c r="M194" s="112"/>
      <c r="T194" s="113"/>
      <c r="AT194" s="108" t="s">
        <v>182</v>
      </c>
      <c r="AU194" s="108" t="s">
        <v>85</v>
      </c>
      <c r="AV194" s="7" t="s">
        <v>85</v>
      </c>
      <c r="AW194" s="7" t="s">
        <v>32</v>
      </c>
      <c r="AX194" s="7" t="s">
        <v>75</v>
      </c>
      <c r="AY194" s="108" t="s">
        <v>172</v>
      </c>
    </row>
    <row r="195" spans="2:65" s="7" customFormat="1" x14ac:dyDescent="0.2">
      <c r="B195" s="107"/>
      <c r="D195" s="103" t="s">
        <v>182</v>
      </c>
      <c r="E195" s="108" t="s">
        <v>1</v>
      </c>
      <c r="F195" s="109" t="s">
        <v>1003</v>
      </c>
      <c r="H195" s="110">
        <v>2</v>
      </c>
      <c r="I195" s="111"/>
      <c r="L195" s="107"/>
      <c r="M195" s="112"/>
      <c r="T195" s="113"/>
      <c r="AT195" s="108" t="s">
        <v>182</v>
      </c>
      <c r="AU195" s="108" t="s">
        <v>85</v>
      </c>
      <c r="AV195" s="7" t="s">
        <v>85</v>
      </c>
      <c r="AW195" s="7" t="s">
        <v>32</v>
      </c>
      <c r="AX195" s="7" t="s">
        <v>75</v>
      </c>
      <c r="AY195" s="108" t="s">
        <v>172</v>
      </c>
    </row>
    <row r="196" spans="2:65" s="7" customFormat="1" x14ac:dyDescent="0.2">
      <c r="B196" s="107"/>
      <c r="D196" s="103" t="s">
        <v>182</v>
      </c>
      <c r="E196" s="108" t="s">
        <v>1</v>
      </c>
      <c r="F196" s="109" t="s">
        <v>1004</v>
      </c>
      <c r="H196" s="110">
        <v>2</v>
      </c>
      <c r="I196" s="111"/>
      <c r="L196" s="107"/>
      <c r="M196" s="112"/>
      <c r="T196" s="113"/>
      <c r="AT196" s="108" t="s">
        <v>182</v>
      </c>
      <c r="AU196" s="108" t="s">
        <v>85</v>
      </c>
      <c r="AV196" s="7" t="s">
        <v>85</v>
      </c>
      <c r="AW196" s="7" t="s">
        <v>32</v>
      </c>
      <c r="AX196" s="7" t="s">
        <v>75</v>
      </c>
      <c r="AY196" s="108" t="s">
        <v>172</v>
      </c>
    </row>
    <row r="197" spans="2:65" s="8" customFormat="1" x14ac:dyDescent="0.2">
      <c r="B197" s="114"/>
      <c r="D197" s="103" t="s">
        <v>182</v>
      </c>
      <c r="E197" s="115" t="s">
        <v>1</v>
      </c>
      <c r="F197" s="116" t="s">
        <v>186</v>
      </c>
      <c r="H197" s="117">
        <v>10</v>
      </c>
      <c r="I197" s="118"/>
      <c r="L197" s="114"/>
      <c r="M197" s="119"/>
      <c r="T197" s="120"/>
      <c r="AT197" s="115" t="s">
        <v>182</v>
      </c>
      <c r="AU197" s="115" t="s">
        <v>85</v>
      </c>
      <c r="AV197" s="8" t="s">
        <v>178</v>
      </c>
      <c r="AW197" s="8" t="s">
        <v>32</v>
      </c>
      <c r="AX197" s="8" t="s">
        <v>83</v>
      </c>
      <c r="AY197" s="115" t="s">
        <v>172</v>
      </c>
    </row>
    <row r="198" spans="2:65" s="1" customFormat="1" ht="24.2" customHeight="1" x14ac:dyDescent="0.2">
      <c r="B198" s="21"/>
      <c r="C198" s="152" t="s">
        <v>306</v>
      </c>
      <c r="D198" s="152" t="s">
        <v>174</v>
      </c>
      <c r="E198" s="153" t="s">
        <v>440</v>
      </c>
      <c r="F198" s="154" t="s">
        <v>441</v>
      </c>
      <c r="G198" s="155" t="s">
        <v>269</v>
      </c>
      <c r="H198" s="156">
        <v>235.8</v>
      </c>
      <c r="I198" s="94">
        <v>9.6999999999999993</v>
      </c>
      <c r="J198" s="157">
        <f>ROUND(I198*H198,2)</f>
        <v>2287.2600000000002</v>
      </c>
      <c r="K198" s="158"/>
      <c r="L198" s="21"/>
      <c r="M198" s="159" t="s">
        <v>1</v>
      </c>
      <c r="N198" s="98" t="s">
        <v>40</v>
      </c>
      <c r="P198" s="99">
        <f>O198*H198</f>
        <v>0</v>
      </c>
      <c r="Q198" s="99">
        <v>5.0000000000000002E-5</v>
      </c>
      <c r="R198" s="99">
        <f>Q198*H198</f>
        <v>1.1790000000000002E-2</v>
      </c>
      <c r="S198" s="99">
        <v>0</v>
      </c>
      <c r="T198" s="100">
        <f>S198*H198</f>
        <v>0</v>
      </c>
      <c r="AR198" s="101" t="s">
        <v>178</v>
      </c>
      <c r="AT198" s="101" t="s">
        <v>174</v>
      </c>
      <c r="AU198" s="101" t="s">
        <v>85</v>
      </c>
      <c r="AY198" s="10" t="s">
        <v>172</v>
      </c>
      <c r="BE198" s="102">
        <f>IF(N198="základní",J198,0)</f>
        <v>2287.2600000000002</v>
      </c>
      <c r="BF198" s="102">
        <f>IF(N198="snížená",J198,0)</f>
        <v>0</v>
      </c>
      <c r="BG198" s="102">
        <f>IF(N198="zákl. přenesená",J198,0)</f>
        <v>0</v>
      </c>
      <c r="BH198" s="102">
        <f>IF(N198="sníž. přenesená",J198,0)</f>
        <v>0</v>
      </c>
      <c r="BI198" s="102">
        <f>IF(N198="nulová",J198,0)</f>
        <v>0</v>
      </c>
      <c r="BJ198" s="10" t="s">
        <v>83</v>
      </c>
      <c r="BK198" s="102">
        <f>ROUND(I198*H198,2)</f>
        <v>2287.2600000000002</v>
      </c>
      <c r="BL198" s="10" t="s">
        <v>178</v>
      </c>
      <c r="BM198" s="101" t="s">
        <v>1005</v>
      </c>
    </row>
    <row r="199" spans="2:65" s="1" customFormat="1" ht="19.5" x14ac:dyDescent="0.2">
      <c r="B199" s="21"/>
      <c r="D199" s="103" t="s">
        <v>180</v>
      </c>
      <c r="F199" s="104" t="s">
        <v>443</v>
      </c>
      <c r="I199" s="105"/>
      <c r="L199" s="21"/>
      <c r="M199" s="106"/>
      <c r="T199" s="33"/>
      <c r="AT199" s="10" t="s">
        <v>180</v>
      </c>
      <c r="AU199" s="10" t="s">
        <v>85</v>
      </c>
    </row>
    <row r="200" spans="2:65" s="7" customFormat="1" x14ac:dyDescent="0.2">
      <c r="B200" s="107"/>
      <c r="D200" s="103" t="s">
        <v>182</v>
      </c>
      <c r="E200" s="108" t="s">
        <v>1</v>
      </c>
      <c r="F200" s="109" t="s">
        <v>1006</v>
      </c>
      <c r="H200" s="110">
        <v>235.8</v>
      </c>
      <c r="I200" s="111"/>
      <c r="L200" s="107"/>
      <c r="M200" s="112"/>
      <c r="T200" s="113"/>
      <c r="AT200" s="108" t="s">
        <v>182</v>
      </c>
      <c r="AU200" s="108" t="s">
        <v>85</v>
      </c>
      <c r="AV200" s="7" t="s">
        <v>85</v>
      </c>
      <c r="AW200" s="7" t="s">
        <v>32</v>
      </c>
      <c r="AX200" s="7" t="s">
        <v>83</v>
      </c>
      <c r="AY200" s="108" t="s">
        <v>172</v>
      </c>
    </row>
    <row r="201" spans="2:65" s="1" customFormat="1" ht="16.5" customHeight="1" x14ac:dyDescent="0.2">
      <c r="B201" s="21"/>
      <c r="C201" s="152" t="s">
        <v>7</v>
      </c>
      <c r="D201" s="152" t="s">
        <v>174</v>
      </c>
      <c r="E201" s="153" t="s">
        <v>458</v>
      </c>
      <c r="F201" s="154" t="s">
        <v>459</v>
      </c>
      <c r="G201" s="155" t="s">
        <v>269</v>
      </c>
      <c r="H201" s="156">
        <v>235.8</v>
      </c>
      <c r="I201" s="94">
        <v>0.97</v>
      </c>
      <c r="J201" s="157">
        <f>ROUND(I201*H201,2)</f>
        <v>228.73</v>
      </c>
      <c r="K201" s="158"/>
      <c r="L201" s="21"/>
      <c r="M201" s="159" t="s">
        <v>1</v>
      </c>
      <c r="N201" s="98" t="s">
        <v>40</v>
      </c>
      <c r="P201" s="99">
        <f>O201*H201</f>
        <v>0</v>
      </c>
      <c r="Q201" s="99">
        <v>0</v>
      </c>
      <c r="R201" s="99">
        <f>Q201*H201</f>
        <v>0</v>
      </c>
      <c r="S201" s="99">
        <v>0</v>
      </c>
      <c r="T201" s="100">
        <f>S201*H201</f>
        <v>0</v>
      </c>
      <c r="AR201" s="101" t="s">
        <v>178</v>
      </c>
      <c r="AT201" s="101" t="s">
        <v>174</v>
      </c>
      <c r="AU201" s="101" t="s">
        <v>85</v>
      </c>
      <c r="AY201" s="10" t="s">
        <v>172</v>
      </c>
      <c r="BE201" s="102">
        <f>IF(N201="základní",J201,0)</f>
        <v>228.73</v>
      </c>
      <c r="BF201" s="102">
        <f>IF(N201="snížená",J201,0)</f>
        <v>0</v>
      </c>
      <c r="BG201" s="102">
        <f>IF(N201="zákl. přenesená",J201,0)</f>
        <v>0</v>
      </c>
      <c r="BH201" s="102">
        <f>IF(N201="sníž. přenesená",J201,0)</f>
        <v>0</v>
      </c>
      <c r="BI201" s="102">
        <f>IF(N201="nulová",J201,0)</f>
        <v>0</v>
      </c>
      <c r="BJ201" s="10" t="s">
        <v>83</v>
      </c>
      <c r="BK201" s="102">
        <f>ROUND(I201*H201,2)</f>
        <v>228.73</v>
      </c>
      <c r="BL201" s="10" t="s">
        <v>178</v>
      </c>
      <c r="BM201" s="101" t="s">
        <v>1007</v>
      </c>
    </row>
    <row r="202" spans="2:65" s="1" customFormat="1" ht="19.5" x14ac:dyDescent="0.2">
      <c r="B202" s="21"/>
      <c r="D202" s="103" t="s">
        <v>180</v>
      </c>
      <c r="F202" s="104" t="s">
        <v>461</v>
      </c>
      <c r="I202" s="105"/>
      <c r="L202" s="21"/>
      <c r="M202" s="106"/>
      <c r="T202" s="33"/>
      <c r="AT202" s="10" t="s">
        <v>180</v>
      </c>
      <c r="AU202" s="10" t="s">
        <v>85</v>
      </c>
    </row>
    <row r="203" spans="2:65" s="7" customFormat="1" x14ac:dyDescent="0.2">
      <c r="B203" s="107"/>
      <c r="D203" s="103" t="s">
        <v>182</v>
      </c>
      <c r="E203" s="108" t="s">
        <v>1</v>
      </c>
      <c r="F203" s="109" t="s">
        <v>1006</v>
      </c>
      <c r="H203" s="110">
        <v>235.8</v>
      </c>
      <c r="I203" s="111"/>
      <c r="L203" s="107"/>
      <c r="M203" s="112"/>
      <c r="T203" s="113"/>
      <c r="AT203" s="108" t="s">
        <v>182</v>
      </c>
      <c r="AU203" s="108" t="s">
        <v>85</v>
      </c>
      <c r="AV203" s="7" t="s">
        <v>85</v>
      </c>
      <c r="AW203" s="7" t="s">
        <v>32</v>
      </c>
      <c r="AX203" s="7" t="s">
        <v>83</v>
      </c>
      <c r="AY203" s="108" t="s">
        <v>172</v>
      </c>
    </row>
    <row r="204" spans="2:65" s="1" customFormat="1" ht="16.5" customHeight="1" x14ac:dyDescent="0.2">
      <c r="B204" s="21"/>
      <c r="C204" s="152" t="s">
        <v>318</v>
      </c>
      <c r="D204" s="152" t="s">
        <v>174</v>
      </c>
      <c r="E204" s="153" t="s">
        <v>1008</v>
      </c>
      <c r="F204" s="154" t="s">
        <v>1009</v>
      </c>
      <c r="G204" s="155" t="s">
        <v>269</v>
      </c>
      <c r="H204" s="156">
        <v>17.25</v>
      </c>
      <c r="I204" s="94">
        <v>43.65</v>
      </c>
      <c r="J204" s="157">
        <f>ROUND(I204*H204,2)</f>
        <v>752.96</v>
      </c>
      <c r="K204" s="158"/>
      <c r="L204" s="21"/>
      <c r="M204" s="159" t="s">
        <v>1</v>
      </c>
      <c r="N204" s="98" t="s">
        <v>40</v>
      </c>
      <c r="P204" s="99">
        <f>O204*H204</f>
        <v>0</v>
      </c>
      <c r="Q204" s="99">
        <v>0</v>
      </c>
      <c r="R204" s="99">
        <f>Q204*H204</f>
        <v>0</v>
      </c>
      <c r="S204" s="99">
        <v>0</v>
      </c>
      <c r="T204" s="100">
        <f>S204*H204</f>
        <v>0</v>
      </c>
      <c r="AR204" s="101" t="s">
        <v>178</v>
      </c>
      <c r="AT204" s="101" t="s">
        <v>174</v>
      </c>
      <c r="AU204" s="101" t="s">
        <v>85</v>
      </c>
      <c r="AY204" s="10" t="s">
        <v>172</v>
      </c>
      <c r="BE204" s="102">
        <f>IF(N204="základní",J204,0)</f>
        <v>752.96</v>
      </c>
      <c r="BF204" s="102">
        <f>IF(N204="snížená",J204,0)</f>
        <v>0</v>
      </c>
      <c r="BG204" s="102">
        <f>IF(N204="zákl. přenesená",J204,0)</f>
        <v>0</v>
      </c>
      <c r="BH204" s="102">
        <f>IF(N204="sníž. přenesená",J204,0)</f>
        <v>0</v>
      </c>
      <c r="BI204" s="102">
        <f>IF(N204="nulová",J204,0)</f>
        <v>0</v>
      </c>
      <c r="BJ204" s="10" t="s">
        <v>83</v>
      </c>
      <c r="BK204" s="102">
        <f>ROUND(I204*H204,2)</f>
        <v>752.96</v>
      </c>
      <c r="BL204" s="10" t="s">
        <v>178</v>
      </c>
      <c r="BM204" s="101" t="s">
        <v>1010</v>
      </c>
    </row>
    <row r="205" spans="2:65" s="1" customFormat="1" ht="19.5" x14ac:dyDescent="0.2">
      <c r="B205" s="21"/>
      <c r="D205" s="103" t="s">
        <v>180</v>
      </c>
      <c r="F205" s="104" t="s">
        <v>1011</v>
      </c>
      <c r="I205" s="105"/>
      <c r="L205" s="21"/>
      <c r="M205" s="106"/>
      <c r="T205" s="33"/>
      <c r="AT205" s="10" t="s">
        <v>180</v>
      </c>
      <c r="AU205" s="10" t="s">
        <v>85</v>
      </c>
    </row>
    <row r="206" spans="2:65" s="7" customFormat="1" x14ac:dyDescent="0.2">
      <c r="B206" s="107"/>
      <c r="D206" s="103" t="s">
        <v>182</v>
      </c>
      <c r="E206" s="108" t="s">
        <v>1</v>
      </c>
      <c r="F206" s="109" t="s">
        <v>992</v>
      </c>
      <c r="H206" s="110">
        <v>17.25</v>
      </c>
      <c r="I206" s="111"/>
      <c r="L206" s="107"/>
      <c r="M206" s="112"/>
      <c r="T206" s="113"/>
      <c r="AT206" s="108" t="s">
        <v>182</v>
      </c>
      <c r="AU206" s="108" t="s">
        <v>85</v>
      </c>
      <c r="AV206" s="7" t="s">
        <v>85</v>
      </c>
      <c r="AW206" s="7" t="s">
        <v>32</v>
      </c>
      <c r="AX206" s="7" t="s">
        <v>83</v>
      </c>
      <c r="AY206" s="108" t="s">
        <v>172</v>
      </c>
    </row>
    <row r="207" spans="2:65" s="1" customFormat="1" ht="24.2" customHeight="1" x14ac:dyDescent="0.2">
      <c r="B207" s="21"/>
      <c r="C207" s="152" t="s">
        <v>324</v>
      </c>
      <c r="D207" s="152" t="s">
        <v>174</v>
      </c>
      <c r="E207" s="153" t="s">
        <v>509</v>
      </c>
      <c r="F207" s="154" t="s">
        <v>510</v>
      </c>
      <c r="G207" s="155" t="s">
        <v>177</v>
      </c>
      <c r="H207" s="156">
        <v>117.9</v>
      </c>
      <c r="I207" s="94">
        <v>4.8499999999999996</v>
      </c>
      <c r="J207" s="157">
        <f>ROUND(I207*H207,2)</f>
        <v>571.82000000000005</v>
      </c>
      <c r="K207" s="158"/>
      <c r="L207" s="21"/>
      <c r="M207" s="159" t="s">
        <v>1</v>
      </c>
      <c r="N207" s="98" t="s">
        <v>40</v>
      </c>
      <c r="P207" s="99">
        <f>O207*H207</f>
        <v>0</v>
      </c>
      <c r="Q207" s="99">
        <v>0</v>
      </c>
      <c r="R207" s="99">
        <f>Q207*H207</f>
        <v>0</v>
      </c>
      <c r="S207" s="99">
        <v>0.02</v>
      </c>
      <c r="T207" s="100">
        <f>S207*H207</f>
        <v>2.3580000000000001</v>
      </c>
      <c r="AR207" s="101" t="s">
        <v>178</v>
      </c>
      <c r="AT207" s="101" t="s">
        <v>174</v>
      </c>
      <c r="AU207" s="101" t="s">
        <v>85</v>
      </c>
      <c r="AY207" s="10" t="s">
        <v>172</v>
      </c>
      <c r="BE207" s="102">
        <f>IF(N207="základní",J207,0)</f>
        <v>571.82000000000005</v>
      </c>
      <c r="BF207" s="102">
        <f>IF(N207="snížená",J207,0)</f>
        <v>0</v>
      </c>
      <c r="BG207" s="102">
        <f>IF(N207="zákl. přenesená",J207,0)</f>
        <v>0</v>
      </c>
      <c r="BH207" s="102">
        <f>IF(N207="sníž. přenesená",J207,0)</f>
        <v>0</v>
      </c>
      <c r="BI207" s="102">
        <f>IF(N207="nulová",J207,0)</f>
        <v>0</v>
      </c>
      <c r="BJ207" s="10" t="s">
        <v>83</v>
      </c>
      <c r="BK207" s="102">
        <f>ROUND(I207*H207,2)</f>
        <v>571.82000000000005</v>
      </c>
      <c r="BL207" s="10" t="s">
        <v>178</v>
      </c>
      <c r="BM207" s="101" t="s">
        <v>1012</v>
      </c>
    </row>
    <row r="208" spans="2:65" s="1" customFormat="1" ht="39" x14ac:dyDescent="0.2">
      <c r="B208" s="21"/>
      <c r="D208" s="103" t="s">
        <v>180</v>
      </c>
      <c r="F208" s="104" t="s">
        <v>512</v>
      </c>
      <c r="I208" s="105"/>
      <c r="L208" s="21"/>
      <c r="M208" s="106"/>
      <c r="T208" s="33"/>
      <c r="AT208" s="10" t="s">
        <v>180</v>
      </c>
      <c r="AU208" s="10" t="s">
        <v>85</v>
      </c>
    </row>
    <row r="209" spans="2:65" s="7" customFormat="1" x14ac:dyDescent="0.2">
      <c r="B209" s="107"/>
      <c r="D209" s="103" t="s">
        <v>182</v>
      </c>
      <c r="E209" s="108" t="s">
        <v>1</v>
      </c>
      <c r="F209" s="109" t="s">
        <v>1013</v>
      </c>
      <c r="H209" s="110">
        <v>117.9</v>
      </c>
      <c r="I209" s="111"/>
      <c r="L209" s="107"/>
      <c r="M209" s="112"/>
      <c r="T209" s="113"/>
      <c r="AT209" s="108" t="s">
        <v>182</v>
      </c>
      <c r="AU209" s="108" t="s">
        <v>85</v>
      </c>
      <c r="AV209" s="7" t="s">
        <v>85</v>
      </c>
      <c r="AW209" s="7" t="s">
        <v>32</v>
      </c>
      <c r="AX209" s="7" t="s">
        <v>83</v>
      </c>
      <c r="AY209" s="108" t="s">
        <v>172</v>
      </c>
    </row>
    <row r="210" spans="2:65" s="6" customFormat="1" ht="22.9" customHeight="1" x14ac:dyDescent="0.2">
      <c r="B210" s="76"/>
      <c r="D210" s="77" t="s">
        <v>74</v>
      </c>
      <c r="E210" s="86" t="s">
        <v>516</v>
      </c>
      <c r="F210" s="86" t="s">
        <v>517</v>
      </c>
      <c r="I210" s="79"/>
      <c r="J210" s="87">
        <f>BK210</f>
        <v>322.95</v>
      </c>
      <c r="L210" s="76"/>
      <c r="M210" s="81"/>
      <c r="P210" s="82">
        <f>SUM(P211:P225)</f>
        <v>0</v>
      </c>
      <c r="R210" s="82">
        <f>SUM(R211:R225)</f>
        <v>0</v>
      </c>
      <c r="T210" s="83">
        <f>SUM(T211:T225)</f>
        <v>0</v>
      </c>
      <c r="AR210" s="77" t="s">
        <v>83</v>
      </c>
      <c r="AT210" s="84" t="s">
        <v>74</v>
      </c>
      <c r="AU210" s="84" t="s">
        <v>83</v>
      </c>
      <c r="AY210" s="77" t="s">
        <v>172</v>
      </c>
      <c r="BK210" s="85">
        <f>SUM(BK211:BK225)</f>
        <v>322.95</v>
      </c>
    </row>
    <row r="211" spans="2:65" s="1" customFormat="1" ht="21.75" customHeight="1" x14ac:dyDescent="0.2">
      <c r="B211" s="21"/>
      <c r="C211" s="152" t="s">
        <v>331</v>
      </c>
      <c r="D211" s="152" t="s">
        <v>174</v>
      </c>
      <c r="E211" s="153" t="s">
        <v>661</v>
      </c>
      <c r="F211" s="154" t="s">
        <v>662</v>
      </c>
      <c r="G211" s="155" t="s">
        <v>295</v>
      </c>
      <c r="H211" s="156">
        <v>3.1539999999999999</v>
      </c>
      <c r="I211" s="94">
        <v>8.25</v>
      </c>
      <c r="J211" s="157">
        <f>ROUND(I211*H211,2)</f>
        <v>26.02</v>
      </c>
      <c r="K211" s="158"/>
      <c r="L211" s="21"/>
      <c r="M211" s="159" t="s">
        <v>1</v>
      </c>
      <c r="N211" s="98" t="s">
        <v>40</v>
      </c>
      <c r="P211" s="99">
        <f>O211*H211</f>
        <v>0</v>
      </c>
      <c r="Q211" s="99">
        <v>0</v>
      </c>
      <c r="R211" s="99">
        <f>Q211*H211</f>
        <v>0</v>
      </c>
      <c r="S211" s="99">
        <v>0</v>
      </c>
      <c r="T211" s="100">
        <f>S211*H211</f>
        <v>0</v>
      </c>
      <c r="AR211" s="101" t="s">
        <v>178</v>
      </c>
      <c r="AT211" s="101" t="s">
        <v>174</v>
      </c>
      <c r="AU211" s="101" t="s">
        <v>85</v>
      </c>
      <c r="AY211" s="10" t="s">
        <v>172</v>
      </c>
      <c r="BE211" s="102">
        <f>IF(N211="základní",J211,0)</f>
        <v>26.02</v>
      </c>
      <c r="BF211" s="102">
        <f>IF(N211="snížená",J211,0)</f>
        <v>0</v>
      </c>
      <c r="BG211" s="102">
        <f>IF(N211="zákl. přenesená",J211,0)</f>
        <v>0</v>
      </c>
      <c r="BH211" s="102">
        <f>IF(N211="sníž. přenesená",J211,0)</f>
        <v>0</v>
      </c>
      <c r="BI211" s="102">
        <f>IF(N211="nulová",J211,0)</f>
        <v>0</v>
      </c>
      <c r="BJ211" s="10" t="s">
        <v>83</v>
      </c>
      <c r="BK211" s="102">
        <f>ROUND(I211*H211,2)</f>
        <v>26.02</v>
      </c>
      <c r="BL211" s="10" t="s">
        <v>178</v>
      </c>
      <c r="BM211" s="101" t="s">
        <v>1014</v>
      </c>
    </row>
    <row r="212" spans="2:65" s="1" customFormat="1" ht="29.25" x14ac:dyDescent="0.2">
      <c r="B212" s="21"/>
      <c r="D212" s="103" t="s">
        <v>180</v>
      </c>
      <c r="F212" s="104" t="s">
        <v>1015</v>
      </c>
      <c r="I212" s="105"/>
      <c r="L212" s="21"/>
      <c r="M212" s="106"/>
      <c r="T212" s="33"/>
      <c r="AT212" s="10" t="s">
        <v>180</v>
      </c>
      <c r="AU212" s="10" t="s">
        <v>85</v>
      </c>
    </row>
    <row r="213" spans="2:65" s="1" customFormat="1" ht="24.2" customHeight="1" x14ac:dyDescent="0.2">
      <c r="B213" s="21"/>
      <c r="C213" s="152" t="s">
        <v>337</v>
      </c>
      <c r="D213" s="152" t="s">
        <v>174</v>
      </c>
      <c r="E213" s="153" t="s">
        <v>665</v>
      </c>
      <c r="F213" s="154" t="s">
        <v>1016</v>
      </c>
      <c r="G213" s="155" t="s">
        <v>295</v>
      </c>
      <c r="H213" s="156">
        <v>82.004000000000005</v>
      </c>
      <c r="I213" s="94">
        <v>0.19</v>
      </c>
      <c r="J213" s="157">
        <f>ROUND(I213*H213,2)</f>
        <v>15.58</v>
      </c>
      <c r="K213" s="158"/>
      <c r="L213" s="21"/>
      <c r="M213" s="159" t="s">
        <v>1</v>
      </c>
      <c r="N213" s="98" t="s">
        <v>40</v>
      </c>
      <c r="P213" s="99">
        <f>O213*H213</f>
        <v>0</v>
      </c>
      <c r="Q213" s="99">
        <v>0</v>
      </c>
      <c r="R213" s="99">
        <f>Q213*H213</f>
        <v>0</v>
      </c>
      <c r="S213" s="99">
        <v>0</v>
      </c>
      <c r="T213" s="100">
        <f>S213*H213</f>
        <v>0</v>
      </c>
      <c r="AR213" s="101" t="s">
        <v>178</v>
      </c>
      <c r="AT213" s="101" t="s">
        <v>174</v>
      </c>
      <c r="AU213" s="101" t="s">
        <v>85</v>
      </c>
      <c r="AY213" s="10" t="s">
        <v>172</v>
      </c>
      <c r="BE213" s="102">
        <f>IF(N213="základní",J213,0)</f>
        <v>15.58</v>
      </c>
      <c r="BF213" s="102">
        <f>IF(N213="snížená",J213,0)</f>
        <v>0</v>
      </c>
      <c r="BG213" s="102">
        <f>IF(N213="zákl. přenesená",J213,0)</f>
        <v>0</v>
      </c>
      <c r="BH213" s="102">
        <f>IF(N213="sníž. přenesená",J213,0)</f>
        <v>0</v>
      </c>
      <c r="BI213" s="102">
        <f>IF(N213="nulová",J213,0)</f>
        <v>0</v>
      </c>
      <c r="BJ213" s="10" t="s">
        <v>83</v>
      </c>
      <c r="BK213" s="102">
        <f>ROUND(I213*H213,2)</f>
        <v>15.58</v>
      </c>
      <c r="BL213" s="10" t="s">
        <v>178</v>
      </c>
      <c r="BM213" s="101" t="s">
        <v>1017</v>
      </c>
    </row>
    <row r="214" spans="2:65" s="1" customFormat="1" ht="29.25" x14ac:dyDescent="0.2">
      <c r="B214" s="21"/>
      <c r="D214" s="103" t="s">
        <v>180</v>
      </c>
      <c r="F214" s="104" t="s">
        <v>1018</v>
      </c>
      <c r="I214" s="105"/>
      <c r="L214" s="21"/>
      <c r="M214" s="106"/>
      <c r="T214" s="33"/>
      <c r="AT214" s="10" t="s">
        <v>180</v>
      </c>
      <c r="AU214" s="10" t="s">
        <v>85</v>
      </c>
    </row>
    <row r="215" spans="2:65" s="7" customFormat="1" x14ac:dyDescent="0.2">
      <c r="B215" s="107"/>
      <c r="D215" s="103" t="s">
        <v>182</v>
      </c>
      <c r="F215" s="109" t="s">
        <v>1019</v>
      </c>
      <c r="H215" s="110">
        <v>82.004000000000005</v>
      </c>
      <c r="I215" s="111"/>
      <c r="L215" s="107"/>
      <c r="M215" s="112"/>
      <c r="T215" s="113"/>
      <c r="AT215" s="108" t="s">
        <v>182</v>
      </c>
      <c r="AU215" s="108" t="s">
        <v>85</v>
      </c>
      <c r="AV215" s="7" t="s">
        <v>85</v>
      </c>
      <c r="AW215" s="7" t="s">
        <v>3</v>
      </c>
      <c r="AX215" s="7" t="s">
        <v>83</v>
      </c>
      <c r="AY215" s="108" t="s">
        <v>172</v>
      </c>
    </row>
    <row r="216" spans="2:65" s="1" customFormat="1" ht="44.25" customHeight="1" x14ac:dyDescent="0.2">
      <c r="B216" s="21"/>
      <c r="C216" s="152" t="s">
        <v>345</v>
      </c>
      <c r="D216" s="152" t="s">
        <v>174</v>
      </c>
      <c r="E216" s="153" t="s">
        <v>520</v>
      </c>
      <c r="F216" s="154" t="s">
        <v>521</v>
      </c>
      <c r="G216" s="155" t="s">
        <v>295</v>
      </c>
      <c r="H216" s="156">
        <v>289.25799999999998</v>
      </c>
      <c r="I216" s="94">
        <v>0.97</v>
      </c>
      <c r="J216" s="157">
        <f>ROUND(I216*H216,2)</f>
        <v>280.58</v>
      </c>
      <c r="K216" s="158"/>
      <c r="L216" s="21"/>
      <c r="M216" s="159" t="s">
        <v>1</v>
      </c>
      <c r="N216" s="98" t="s">
        <v>40</v>
      </c>
      <c r="P216" s="99">
        <f>O216*H216</f>
        <v>0</v>
      </c>
      <c r="Q216" s="99">
        <v>0</v>
      </c>
      <c r="R216" s="99">
        <f>Q216*H216</f>
        <v>0</v>
      </c>
      <c r="S216" s="99">
        <v>0</v>
      </c>
      <c r="T216" s="100">
        <f>S216*H216</f>
        <v>0</v>
      </c>
      <c r="AR216" s="101" t="s">
        <v>178</v>
      </c>
      <c r="AT216" s="101" t="s">
        <v>174</v>
      </c>
      <c r="AU216" s="101" t="s">
        <v>85</v>
      </c>
      <c r="AY216" s="10" t="s">
        <v>172</v>
      </c>
      <c r="BE216" s="102">
        <f>IF(N216="základní",J216,0)</f>
        <v>280.58</v>
      </c>
      <c r="BF216" s="102">
        <f>IF(N216="snížená",J216,0)</f>
        <v>0</v>
      </c>
      <c r="BG216" s="102">
        <f>IF(N216="zákl. přenesená",J216,0)</f>
        <v>0</v>
      </c>
      <c r="BH216" s="102">
        <f>IF(N216="sníž. přenesená",J216,0)</f>
        <v>0</v>
      </c>
      <c r="BI216" s="102">
        <f>IF(N216="nulová",J216,0)</f>
        <v>0</v>
      </c>
      <c r="BJ216" s="10" t="s">
        <v>83</v>
      </c>
      <c r="BK216" s="102">
        <f>ROUND(I216*H216,2)</f>
        <v>280.58</v>
      </c>
      <c r="BL216" s="10" t="s">
        <v>178</v>
      </c>
      <c r="BM216" s="101" t="s">
        <v>1020</v>
      </c>
    </row>
    <row r="217" spans="2:65" s="1" customFormat="1" ht="29.25" x14ac:dyDescent="0.2">
      <c r="B217" s="21"/>
      <c r="D217" s="103" t="s">
        <v>180</v>
      </c>
      <c r="F217" s="104" t="s">
        <v>521</v>
      </c>
      <c r="I217" s="105"/>
      <c r="L217" s="21"/>
      <c r="M217" s="106"/>
      <c r="T217" s="33"/>
      <c r="AT217" s="10" t="s">
        <v>180</v>
      </c>
      <c r="AU217" s="10" t="s">
        <v>85</v>
      </c>
    </row>
    <row r="218" spans="2:65" s="160" customFormat="1" x14ac:dyDescent="0.2">
      <c r="B218" s="161"/>
      <c r="D218" s="103" t="s">
        <v>182</v>
      </c>
      <c r="E218" s="162" t="s">
        <v>1</v>
      </c>
      <c r="F218" s="163" t="s">
        <v>523</v>
      </c>
      <c r="H218" s="162" t="s">
        <v>1</v>
      </c>
      <c r="I218" s="121"/>
      <c r="L218" s="161"/>
      <c r="M218" s="164"/>
      <c r="T218" s="165"/>
      <c r="AT218" s="162" t="s">
        <v>182</v>
      </c>
      <c r="AU218" s="162" t="s">
        <v>85</v>
      </c>
      <c r="AV218" s="160" t="s">
        <v>83</v>
      </c>
      <c r="AW218" s="160" t="s">
        <v>32</v>
      </c>
      <c r="AX218" s="160" t="s">
        <v>75</v>
      </c>
      <c r="AY218" s="162" t="s">
        <v>172</v>
      </c>
    </row>
    <row r="219" spans="2:65" s="7" customFormat="1" x14ac:dyDescent="0.2">
      <c r="B219" s="107"/>
      <c r="D219" s="103" t="s">
        <v>182</v>
      </c>
      <c r="E219" s="108" t="s">
        <v>1</v>
      </c>
      <c r="F219" s="109" t="s">
        <v>119</v>
      </c>
      <c r="H219" s="110">
        <v>203.5</v>
      </c>
      <c r="I219" s="111"/>
      <c r="L219" s="107"/>
      <c r="M219" s="112"/>
      <c r="T219" s="113"/>
      <c r="AT219" s="108" t="s">
        <v>182</v>
      </c>
      <c r="AU219" s="108" t="s">
        <v>85</v>
      </c>
      <c r="AV219" s="7" t="s">
        <v>85</v>
      </c>
      <c r="AW219" s="7" t="s">
        <v>32</v>
      </c>
      <c r="AX219" s="7" t="s">
        <v>75</v>
      </c>
      <c r="AY219" s="108" t="s">
        <v>172</v>
      </c>
    </row>
    <row r="220" spans="2:65" s="7" customFormat="1" x14ac:dyDescent="0.2">
      <c r="B220" s="107"/>
      <c r="D220" s="103" t="s">
        <v>182</v>
      </c>
      <c r="E220" s="108" t="s">
        <v>1</v>
      </c>
      <c r="F220" s="109" t="s">
        <v>202</v>
      </c>
      <c r="H220" s="110">
        <v>-12.2</v>
      </c>
      <c r="I220" s="111"/>
      <c r="L220" s="107"/>
      <c r="M220" s="112"/>
      <c r="T220" s="113"/>
      <c r="AT220" s="108" t="s">
        <v>182</v>
      </c>
      <c r="AU220" s="108" t="s">
        <v>85</v>
      </c>
      <c r="AV220" s="7" t="s">
        <v>85</v>
      </c>
      <c r="AW220" s="7" t="s">
        <v>32</v>
      </c>
      <c r="AX220" s="7" t="s">
        <v>75</v>
      </c>
      <c r="AY220" s="108" t="s">
        <v>172</v>
      </c>
    </row>
    <row r="221" spans="2:65" s="7" customFormat="1" x14ac:dyDescent="0.2">
      <c r="B221" s="107"/>
      <c r="D221" s="103" t="s">
        <v>182</v>
      </c>
      <c r="E221" s="108" t="s">
        <v>1</v>
      </c>
      <c r="F221" s="109" t="s">
        <v>201</v>
      </c>
      <c r="H221" s="110">
        <v>-26.01</v>
      </c>
      <c r="I221" s="111"/>
      <c r="L221" s="107"/>
      <c r="M221" s="112"/>
      <c r="T221" s="113"/>
      <c r="AT221" s="108" t="s">
        <v>182</v>
      </c>
      <c r="AU221" s="108" t="s">
        <v>85</v>
      </c>
      <c r="AV221" s="7" t="s">
        <v>85</v>
      </c>
      <c r="AW221" s="7" t="s">
        <v>32</v>
      </c>
      <c r="AX221" s="7" t="s">
        <v>75</v>
      </c>
      <c r="AY221" s="108" t="s">
        <v>172</v>
      </c>
    </row>
    <row r="222" spans="2:65" s="8" customFormat="1" x14ac:dyDescent="0.2">
      <c r="B222" s="114"/>
      <c r="D222" s="103" t="s">
        <v>182</v>
      </c>
      <c r="E222" s="115" t="s">
        <v>1</v>
      </c>
      <c r="F222" s="116" t="s">
        <v>186</v>
      </c>
      <c r="H222" s="117">
        <v>165.29000000000002</v>
      </c>
      <c r="I222" s="118"/>
      <c r="L222" s="114"/>
      <c r="M222" s="119"/>
      <c r="T222" s="120"/>
      <c r="AT222" s="115" t="s">
        <v>182</v>
      </c>
      <c r="AU222" s="115" t="s">
        <v>85</v>
      </c>
      <c r="AV222" s="8" t="s">
        <v>178</v>
      </c>
      <c r="AW222" s="8" t="s">
        <v>32</v>
      </c>
      <c r="AX222" s="8" t="s">
        <v>83</v>
      </c>
      <c r="AY222" s="115" t="s">
        <v>172</v>
      </c>
    </row>
    <row r="223" spans="2:65" s="7" customFormat="1" x14ac:dyDescent="0.2">
      <c r="B223" s="107"/>
      <c r="D223" s="103" t="s">
        <v>182</v>
      </c>
      <c r="F223" s="109" t="s">
        <v>1021</v>
      </c>
      <c r="H223" s="110">
        <v>289.25799999999998</v>
      </c>
      <c r="I223" s="111"/>
      <c r="L223" s="107"/>
      <c r="M223" s="112"/>
      <c r="T223" s="113"/>
      <c r="AT223" s="108" t="s">
        <v>182</v>
      </c>
      <c r="AU223" s="108" t="s">
        <v>85</v>
      </c>
      <c r="AV223" s="7" t="s">
        <v>85</v>
      </c>
      <c r="AW223" s="7" t="s">
        <v>3</v>
      </c>
      <c r="AX223" s="7" t="s">
        <v>83</v>
      </c>
      <c r="AY223" s="108" t="s">
        <v>172</v>
      </c>
    </row>
    <row r="224" spans="2:65" s="1" customFormat="1" ht="44.25" customHeight="1" x14ac:dyDescent="0.2">
      <c r="B224" s="21"/>
      <c r="C224" s="152" t="s">
        <v>353</v>
      </c>
      <c r="D224" s="152" t="s">
        <v>174</v>
      </c>
      <c r="E224" s="153" t="s">
        <v>1022</v>
      </c>
      <c r="F224" s="154" t="s">
        <v>1023</v>
      </c>
      <c r="G224" s="155" t="s">
        <v>295</v>
      </c>
      <c r="H224" s="156">
        <v>0.79600000000000004</v>
      </c>
      <c r="I224" s="94">
        <v>0.97</v>
      </c>
      <c r="J224" s="157">
        <f>ROUND(I224*H224,2)</f>
        <v>0.77</v>
      </c>
      <c r="K224" s="158"/>
      <c r="L224" s="21"/>
      <c r="M224" s="159" t="s">
        <v>1</v>
      </c>
      <c r="N224" s="98" t="s">
        <v>40</v>
      </c>
      <c r="P224" s="99">
        <f>O224*H224</f>
        <v>0</v>
      </c>
      <c r="Q224" s="99">
        <v>0</v>
      </c>
      <c r="R224" s="99">
        <f>Q224*H224</f>
        <v>0</v>
      </c>
      <c r="S224" s="99">
        <v>0</v>
      </c>
      <c r="T224" s="100">
        <f>S224*H224</f>
        <v>0</v>
      </c>
      <c r="AR224" s="101" t="s">
        <v>178</v>
      </c>
      <c r="AT224" s="101" t="s">
        <v>174</v>
      </c>
      <c r="AU224" s="101" t="s">
        <v>85</v>
      </c>
      <c r="AY224" s="10" t="s">
        <v>172</v>
      </c>
      <c r="BE224" s="102">
        <f>IF(N224="základní",J224,0)</f>
        <v>0.77</v>
      </c>
      <c r="BF224" s="102">
        <f>IF(N224="snížená",J224,0)</f>
        <v>0</v>
      </c>
      <c r="BG224" s="102">
        <f>IF(N224="zákl. přenesená",J224,0)</f>
        <v>0</v>
      </c>
      <c r="BH224" s="102">
        <f>IF(N224="sníž. přenesená",J224,0)</f>
        <v>0</v>
      </c>
      <c r="BI224" s="102">
        <f>IF(N224="nulová",J224,0)</f>
        <v>0</v>
      </c>
      <c r="BJ224" s="10" t="s">
        <v>83</v>
      </c>
      <c r="BK224" s="102">
        <f>ROUND(I224*H224,2)</f>
        <v>0.77</v>
      </c>
      <c r="BL224" s="10" t="s">
        <v>178</v>
      </c>
      <c r="BM224" s="101" t="s">
        <v>1024</v>
      </c>
    </row>
    <row r="225" spans="2:65" s="1" customFormat="1" ht="29.25" x14ac:dyDescent="0.2">
      <c r="B225" s="21"/>
      <c r="D225" s="103" t="s">
        <v>180</v>
      </c>
      <c r="F225" s="104" t="s">
        <v>1023</v>
      </c>
      <c r="I225" s="105"/>
      <c r="L225" s="21"/>
      <c r="M225" s="106"/>
      <c r="T225" s="33"/>
      <c r="AT225" s="10" t="s">
        <v>180</v>
      </c>
      <c r="AU225" s="10" t="s">
        <v>85</v>
      </c>
    </row>
    <row r="226" spans="2:65" s="6" customFormat="1" ht="22.9" customHeight="1" x14ac:dyDescent="0.2">
      <c r="B226" s="76"/>
      <c r="D226" s="77" t="s">
        <v>74</v>
      </c>
      <c r="E226" s="86" t="s">
        <v>525</v>
      </c>
      <c r="F226" s="86" t="s">
        <v>526</v>
      </c>
      <c r="I226" s="79"/>
      <c r="J226" s="87">
        <f>BK226</f>
        <v>508.05</v>
      </c>
      <c r="L226" s="76"/>
      <c r="M226" s="81"/>
      <c r="P226" s="82">
        <f>SUM(P227:P228)</f>
        <v>0</v>
      </c>
      <c r="R226" s="82">
        <f>SUM(R227:R228)</f>
        <v>0</v>
      </c>
      <c r="T226" s="83">
        <f>SUM(T227:T228)</f>
        <v>0</v>
      </c>
      <c r="AR226" s="77" t="s">
        <v>83</v>
      </c>
      <c r="AT226" s="84" t="s">
        <v>74</v>
      </c>
      <c r="AU226" s="84" t="s">
        <v>83</v>
      </c>
      <c r="AY226" s="77" t="s">
        <v>172</v>
      </c>
      <c r="BK226" s="85">
        <f>SUM(BK227:BK228)</f>
        <v>508.05</v>
      </c>
    </row>
    <row r="227" spans="2:65" s="1" customFormat="1" ht="24.2" customHeight="1" x14ac:dyDescent="0.2">
      <c r="B227" s="21"/>
      <c r="C227" s="152" t="s">
        <v>359</v>
      </c>
      <c r="D227" s="152" t="s">
        <v>174</v>
      </c>
      <c r="E227" s="153" t="s">
        <v>528</v>
      </c>
      <c r="F227" s="154" t="s">
        <v>529</v>
      </c>
      <c r="G227" s="155" t="s">
        <v>295</v>
      </c>
      <c r="H227" s="156">
        <v>1036.83</v>
      </c>
      <c r="I227" s="94">
        <v>0.49</v>
      </c>
      <c r="J227" s="157">
        <f>ROUND(I227*H227,2)</f>
        <v>508.05</v>
      </c>
      <c r="K227" s="158"/>
      <c r="L227" s="21"/>
      <c r="M227" s="159" t="s">
        <v>1</v>
      </c>
      <c r="N227" s="98" t="s">
        <v>40</v>
      </c>
      <c r="P227" s="99">
        <f>O227*H227</f>
        <v>0</v>
      </c>
      <c r="Q227" s="99">
        <v>0</v>
      </c>
      <c r="R227" s="99">
        <f>Q227*H227</f>
        <v>0</v>
      </c>
      <c r="S227" s="99">
        <v>0</v>
      </c>
      <c r="T227" s="100">
        <f>S227*H227</f>
        <v>0</v>
      </c>
      <c r="AR227" s="101" t="s">
        <v>178</v>
      </c>
      <c r="AT227" s="101" t="s">
        <v>174</v>
      </c>
      <c r="AU227" s="101" t="s">
        <v>85</v>
      </c>
      <c r="AY227" s="10" t="s">
        <v>172</v>
      </c>
      <c r="BE227" s="102">
        <f>IF(N227="základní",J227,0)</f>
        <v>508.05</v>
      </c>
      <c r="BF227" s="102">
        <f>IF(N227="snížená",J227,0)</f>
        <v>0</v>
      </c>
      <c r="BG227" s="102">
        <f>IF(N227="zákl. přenesená",J227,0)</f>
        <v>0</v>
      </c>
      <c r="BH227" s="102">
        <f>IF(N227="sníž. přenesená",J227,0)</f>
        <v>0</v>
      </c>
      <c r="BI227" s="102">
        <f>IF(N227="nulová",J227,0)</f>
        <v>0</v>
      </c>
      <c r="BJ227" s="10" t="s">
        <v>83</v>
      </c>
      <c r="BK227" s="102">
        <f>ROUND(I227*H227,2)</f>
        <v>508.05</v>
      </c>
      <c r="BL227" s="10" t="s">
        <v>178</v>
      </c>
      <c r="BM227" s="101" t="s">
        <v>1025</v>
      </c>
    </row>
    <row r="228" spans="2:65" s="1" customFormat="1" ht="19.5" x14ac:dyDescent="0.2">
      <c r="B228" s="21"/>
      <c r="D228" s="103" t="s">
        <v>180</v>
      </c>
      <c r="F228" s="104" t="s">
        <v>531</v>
      </c>
      <c r="I228" s="105"/>
      <c r="L228" s="21"/>
      <c r="M228" s="140"/>
      <c r="N228" s="141"/>
      <c r="O228" s="141"/>
      <c r="P228" s="141"/>
      <c r="Q228" s="141"/>
      <c r="R228" s="141"/>
      <c r="S228" s="141"/>
      <c r="T228" s="142"/>
      <c r="AT228" s="10" t="s">
        <v>180</v>
      </c>
      <c r="AU228" s="10" t="s">
        <v>85</v>
      </c>
    </row>
    <row r="229" spans="2:65" s="1" customFormat="1" ht="6.95" customHeight="1" x14ac:dyDescent="0.2">
      <c r="B229" s="27"/>
      <c r="C229" s="28"/>
      <c r="D229" s="28"/>
      <c r="E229" s="28"/>
      <c r="F229" s="28"/>
      <c r="G229" s="28"/>
      <c r="H229" s="28"/>
      <c r="I229" s="188"/>
      <c r="J229" s="28"/>
      <c r="K229" s="28"/>
      <c r="L229" s="21"/>
    </row>
  </sheetData>
  <sheetProtection algorithmName="SHA-512" hashValue="kVogUwb2d98HmDj0YMZhG57eJdO1wVPz/wcObxF3anr6smpcEYNXBrKKKYcx2mHxQEbMe6arnbZPZglXhZ09CA==" saltValue="GQLH1o/efbUgCxn27eTq1Q==" spinCount="100000" sheet="1" objects="1" scenarios="1"/>
  <autoFilter ref="C121:K228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26"/>
  <sheetViews>
    <sheetView showGridLines="0" workbookViewId="0">
      <selection activeCell="I129" sqref="I129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style="178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66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0" t="s">
        <v>106</v>
      </c>
      <c r="AZ2" s="41" t="s">
        <v>119</v>
      </c>
      <c r="BA2" s="41" t="s">
        <v>119</v>
      </c>
      <c r="BB2" s="41" t="s">
        <v>1</v>
      </c>
      <c r="BC2" s="41" t="s">
        <v>1026</v>
      </c>
      <c r="BD2" s="41" t="s">
        <v>85</v>
      </c>
    </row>
    <row r="3" spans="2:56" ht="6.95" customHeight="1" x14ac:dyDescent="0.2">
      <c r="B3" s="11"/>
      <c r="C3" s="12"/>
      <c r="D3" s="12"/>
      <c r="E3" s="12"/>
      <c r="F3" s="12"/>
      <c r="G3" s="12"/>
      <c r="H3" s="12"/>
      <c r="I3" s="179"/>
      <c r="J3" s="12"/>
      <c r="K3" s="12"/>
      <c r="L3" s="13"/>
      <c r="AT3" s="10" t="s">
        <v>85</v>
      </c>
      <c r="AZ3" s="41" t="s">
        <v>954</v>
      </c>
      <c r="BA3" s="41" t="s">
        <v>955</v>
      </c>
      <c r="BB3" s="41" t="s">
        <v>1</v>
      </c>
      <c r="BC3" s="41" t="s">
        <v>1027</v>
      </c>
      <c r="BD3" s="41" t="s">
        <v>85</v>
      </c>
    </row>
    <row r="4" spans="2:56" ht="24.95" customHeight="1" x14ac:dyDescent="0.2">
      <c r="B4" s="13"/>
      <c r="D4" s="14" t="s">
        <v>124</v>
      </c>
      <c r="L4" s="13"/>
      <c r="M4" s="42" t="s">
        <v>10</v>
      </c>
      <c r="AT4" s="10" t="s">
        <v>3</v>
      </c>
      <c r="AZ4" s="41" t="s">
        <v>125</v>
      </c>
      <c r="BA4" s="41" t="s">
        <v>125</v>
      </c>
      <c r="BB4" s="41" t="s">
        <v>1</v>
      </c>
      <c r="BC4" s="41" t="s">
        <v>1028</v>
      </c>
      <c r="BD4" s="41" t="s">
        <v>85</v>
      </c>
    </row>
    <row r="5" spans="2:56" ht="6.95" customHeight="1" x14ac:dyDescent="0.2">
      <c r="B5" s="13"/>
      <c r="L5" s="13"/>
      <c r="AZ5" s="41" t="s">
        <v>137</v>
      </c>
      <c r="BA5" s="41" t="s">
        <v>138</v>
      </c>
      <c r="BB5" s="41" t="s">
        <v>1</v>
      </c>
      <c r="BC5" s="41" t="s">
        <v>1029</v>
      </c>
      <c r="BD5" s="41" t="s">
        <v>85</v>
      </c>
    </row>
    <row r="6" spans="2:56" ht="12" customHeight="1" x14ac:dyDescent="0.2">
      <c r="B6" s="13"/>
      <c r="D6" s="18" t="s">
        <v>16</v>
      </c>
      <c r="L6" s="13"/>
    </row>
    <row r="7" spans="2:56" ht="16.5" customHeight="1" x14ac:dyDescent="0.2">
      <c r="B7" s="13"/>
      <c r="E7" s="298" t="str">
        <f>'Rekapitulace stavby'!K6</f>
        <v>Cyklistická komunikace Romže</v>
      </c>
      <c r="F7" s="299"/>
      <c r="G7" s="299"/>
      <c r="H7" s="299"/>
      <c r="L7" s="13"/>
    </row>
    <row r="8" spans="2:56" ht="12" customHeight="1" x14ac:dyDescent="0.2">
      <c r="B8" s="13"/>
      <c r="D8" s="18" t="s">
        <v>136</v>
      </c>
      <c r="L8" s="13"/>
    </row>
    <row r="9" spans="2:56" s="1" customFormat="1" ht="16.5" customHeight="1" x14ac:dyDescent="0.2">
      <c r="B9" s="21"/>
      <c r="E9" s="298" t="s">
        <v>1030</v>
      </c>
      <c r="F9" s="297"/>
      <c r="G9" s="297"/>
      <c r="H9" s="297"/>
      <c r="I9" s="105"/>
      <c r="L9" s="21"/>
    </row>
    <row r="10" spans="2:56" s="1" customFormat="1" ht="12" customHeight="1" x14ac:dyDescent="0.2">
      <c r="B10" s="21"/>
      <c r="D10" s="18" t="s">
        <v>554</v>
      </c>
      <c r="I10" s="105"/>
      <c r="L10" s="21"/>
    </row>
    <row r="11" spans="2:56" s="1" customFormat="1" ht="16.5" customHeight="1" x14ac:dyDescent="0.2">
      <c r="B11" s="21"/>
      <c r="E11" s="291" t="s">
        <v>1031</v>
      </c>
      <c r="F11" s="297"/>
      <c r="G11" s="297"/>
      <c r="H11" s="297"/>
      <c r="I11" s="105"/>
      <c r="L11" s="21"/>
    </row>
    <row r="12" spans="2:56" s="1" customFormat="1" x14ac:dyDescent="0.2">
      <c r="B12" s="21"/>
      <c r="I12" s="105"/>
      <c r="L12" s="21"/>
    </row>
    <row r="13" spans="2:56" s="1" customFormat="1" ht="12" customHeight="1" x14ac:dyDescent="0.2">
      <c r="B13" s="21"/>
      <c r="D13" s="18" t="s">
        <v>18</v>
      </c>
      <c r="F13" s="16" t="s">
        <v>1</v>
      </c>
      <c r="I13" s="180" t="s">
        <v>19</v>
      </c>
      <c r="J13" s="16" t="s">
        <v>1</v>
      </c>
      <c r="L13" s="21"/>
    </row>
    <row r="14" spans="2:56" s="1" customFormat="1" ht="12" customHeight="1" x14ac:dyDescent="0.2">
      <c r="B14" s="21"/>
      <c r="D14" s="18" t="s">
        <v>20</v>
      </c>
      <c r="F14" s="16" t="s">
        <v>21</v>
      </c>
      <c r="I14" s="180" t="s">
        <v>22</v>
      </c>
      <c r="J14" s="31" t="str">
        <f>'Rekapitulace stavby'!AN8</f>
        <v>7. 7. 2022</v>
      </c>
      <c r="L14" s="21"/>
    </row>
    <row r="15" spans="2:56" s="1" customFormat="1" ht="10.9" customHeight="1" x14ac:dyDescent="0.2">
      <c r="B15" s="21"/>
      <c r="I15" s="105"/>
      <c r="L15" s="21"/>
    </row>
    <row r="16" spans="2:56" s="1" customFormat="1" ht="12" customHeight="1" x14ac:dyDescent="0.2">
      <c r="B16" s="21"/>
      <c r="D16" s="18" t="s">
        <v>24</v>
      </c>
      <c r="I16" s="180" t="s">
        <v>25</v>
      </c>
      <c r="J16" s="16" t="s">
        <v>1</v>
      </c>
      <c r="L16" s="21"/>
    </row>
    <row r="17" spans="2:12" s="1" customFormat="1" ht="18" customHeight="1" x14ac:dyDescent="0.2">
      <c r="B17" s="21"/>
      <c r="E17" s="16" t="s">
        <v>26</v>
      </c>
      <c r="I17" s="180" t="s">
        <v>27</v>
      </c>
      <c r="J17" s="16" t="s">
        <v>1</v>
      </c>
      <c r="L17" s="21"/>
    </row>
    <row r="18" spans="2:12" s="1" customFormat="1" ht="6.95" customHeight="1" x14ac:dyDescent="0.2">
      <c r="B18" s="21"/>
      <c r="I18" s="105"/>
      <c r="L18" s="21"/>
    </row>
    <row r="19" spans="2:12" s="1" customFormat="1" ht="12" customHeight="1" x14ac:dyDescent="0.2">
      <c r="B19" s="21"/>
      <c r="D19" s="18" t="s">
        <v>28</v>
      </c>
      <c r="I19" s="180" t="s">
        <v>25</v>
      </c>
      <c r="J19" s="151" t="str">
        <f>'Rekapitulace stavby'!AN13</f>
        <v>Vyplň údaj</v>
      </c>
      <c r="L19" s="21"/>
    </row>
    <row r="20" spans="2:12" s="1" customFormat="1" ht="18" customHeight="1" x14ac:dyDescent="0.2">
      <c r="B20" s="21"/>
      <c r="E20" s="300" t="str">
        <f>'Rekapitulace stavby'!E14</f>
        <v>Vyplň údaj</v>
      </c>
      <c r="F20" s="283"/>
      <c r="G20" s="283"/>
      <c r="H20" s="283"/>
      <c r="I20" s="180" t="s">
        <v>27</v>
      </c>
      <c r="J20" s="151" t="str">
        <f>'Rekapitulace stavby'!AN14</f>
        <v>Vyplň údaj</v>
      </c>
      <c r="L20" s="21"/>
    </row>
    <row r="21" spans="2:12" s="1" customFormat="1" ht="6.95" customHeight="1" x14ac:dyDescent="0.2">
      <c r="B21" s="21"/>
      <c r="I21" s="105"/>
      <c r="L21" s="21"/>
    </row>
    <row r="22" spans="2:12" s="1" customFormat="1" ht="12" customHeight="1" x14ac:dyDescent="0.2">
      <c r="B22" s="21"/>
      <c r="D22" s="18" t="s">
        <v>30</v>
      </c>
      <c r="I22" s="180" t="s">
        <v>25</v>
      </c>
      <c r="J22" s="16" t="s">
        <v>1</v>
      </c>
      <c r="L22" s="21"/>
    </row>
    <row r="23" spans="2:12" s="1" customFormat="1" ht="18" customHeight="1" x14ac:dyDescent="0.2">
      <c r="B23" s="21"/>
      <c r="E23" s="16" t="s">
        <v>31</v>
      </c>
      <c r="I23" s="180" t="s">
        <v>27</v>
      </c>
      <c r="J23" s="16" t="s">
        <v>1</v>
      </c>
      <c r="L23" s="21"/>
    </row>
    <row r="24" spans="2:12" s="1" customFormat="1" ht="6.95" customHeight="1" x14ac:dyDescent="0.2">
      <c r="B24" s="21"/>
      <c r="I24" s="105"/>
      <c r="L24" s="21"/>
    </row>
    <row r="25" spans="2:12" s="1" customFormat="1" ht="12" customHeight="1" x14ac:dyDescent="0.2">
      <c r="B25" s="21"/>
      <c r="D25" s="18" t="s">
        <v>33</v>
      </c>
      <c r="I25" s="180" t="s">
        <v>25</v>
      </c>
      <c r="J25" s="16" t="str">
        <f>IF('Rekapitulace stavby'!AN19="","",'Rekapitulace stavby'!AN19)</f>
        <v/>
      </c>
      <c r="L25" s="21"/>
    </row>
    <row r="26" spans="2:12" s="1" customFormat="1" ht="18" customHeight="1" x14ac:dyDescent="0.2">
      <c r="B26" s="21"/>
      <c r="E26" s="16" t="str">
        <f>IF('Rekapitulace stavby'!E20="","",'Rekapitulace stavby'!E20)</f>
        <v xml:space="preserve"> </v>
      </c>
      <c r="I26" s="180" t="s">
        <v>27</v>
      </c>
      <c r="J26" s="16" t="str">
        <f>IF('Rekapitulace stavby'!AN20="","",'Rekapitulace stavby'!AN20)</f>
        <v/>
      </c>
      <c r="L26" s="21"/>
    </row>
    <row r="27" spans="2:12" s="1" customFormat="1" ht="6.95" customHeight="1" x14ac:dyDescent="0.2">
      <c r="B27" s="21"/>
      <c r="I27" s="105"/>
      <c r="L27" s="21"/>
    </row>
    <row r="28" spans="2:12" s="1" customFormat="1" ht="12" customHeight="1" x14ac:dyDescent="0.2">
      <c r="B28" s="21"/>
      <c r="D28" s="18" t="s">
        <v>34</v>
      </c>
      <c r="I28" s="105"/>
      <c r="L28" s="21"/>
    </row>
    <row r="29" spans="2:12" s="2" customFormat="1" ht="16.5" customHeight="1" x14ac:dyDescent="0.2">
      <c r="B29" s="43"/>
      <c r="E29" s="287" t="s">
        <v>1</v>
      </c>
      <c r="F29" s="287"/>
      <c r="G29" s="287"/>
      <c r="H29" s="287"/>
      <c r="I29" s="181"/>
      <c r="L29" s="43"/>
    </row>
    <row r="30" spans="2:12" s="1" customFormat="1" ht="6.95" customHeight="1" x14ac:dyDescent="0.2">
      <c r="B30" s="21"/>
      <c r="I30" s="105"/>
      <c r="L30" s="21"/>
    </row>
    <row r="31" spans="2:12" s="1" customFormat="1" ht="6.95" customHeight="1" x14ac:dyDescent="0.2">
      <c r="B31" s="21"/>
      <c r="D31" s="32"/>
      <c r="E31" s="32"/>
      <c r="F31" s="32"/>
      <c r="G31" s="32"/>
      <c r="H31" s="32"/>
      <c r="I31" s="182"/>
      <c r="J31" s="32"/>
      <c r="K31" s="32"/>
      <c r="L31" s="21"/>
    </row>
    <row r="32" spans="2:12" s="1" customFormat="1" ht="25.35" customHeight="1" x14ac:dyDescent="0.2">
      <c r="B32" s="21"/>
      <c r="D32" s="44" t="s">
        <v>35</v>
      </c>
      <c r="I32" s="105"/>
      <c r="J32" s="40">
        <f>ROUND(J126, 2)</f>
        <v>231532.42</v>
      </c>
      <c r="L32" s="21"/>
    </row>
    <row r="33" spans="2:12" s="1" customFormat="1" ht="6.95" customHeight="1" x14ac:dyDescent="0.2">
      <c r="B33" s="21"/>
      <c r="D33" s="32"/>
      <c r="E33" s="32"/>
      <c r="F33" s="32"/>
      <c r="G33" s="32"/>
      <c r="H33" s="32"/>
      <c r="I33" s="182"/>
      <c r="J33" s="32"/>
      <c r="K33" s="32"/>
      <c r="L33" s="21"/>
    </row>
    <row r="34" spans="2:12" s="1" customFormat="1" ht="14.45" customHeight="1" x14ac:dyDescent="0.2">
      <c r="B34" s="21"/>
      <c r="F34" s="23" t="s">
        <v>37</v>
      </c>
      <c r="I34" s="183" t="s">
        <v>36</v>
      </c>
      <c r="J34" s="23" t="s">
        <v>38</v>
      </c>
      <c r="L34" s="21"/>
    </row>
    <row r="35" spans="2:12" s="1" customFormat="1" ht="14.45" customHeight="1" x14ac:dyDescent="0.2">
      <c r="B35" s="21"/>
      <c r="D35" s="45" t="s">
        <v>39</v>
      </c>
      <c r="E35" s="18" t="s">
        <v>40</v>
      </c>
      <c r="F35" s="46">
        <f>ROUND((SUM(BE126:BE225)),  2)</f>
        <v>231532.42</v>
      </c>
      <c r="I35" s="184">
        <v>0.21</v>
      </c>
      <c r="J35" s="46">
        <f>ROUND(((SUM(BE126:BE225))*I35),  2)</f>
        <v>48621.81</v>
      </c>
      <c r="L35" s="21"/>
    </row>
    <row r="36" spans="2:12" s="1" customFormat="1" ht="14.45" customHeight="1" x14ac:dyDescent="0.2">
      <c r="B36" s="21"/>
      <c r="E36" s="18" t="s">
        <v>41</v>
      </c>
      <c r="F36" s="46">
        <f>ROUND((SUM(BF126:BF225)),  2)</f>
        <v>0</v>
      </c>
      <c r="I36" s="184">
        <v>0.15</v>
      </c>
      <c r="J36" s="46">
        <f>ROUND(((SUM(BF126:BF225))*I36),  2)</f>
        <v>0</v>
      </c>
      <c r="L36" s="21"/>
    </row>
    <row r="37" spans="2:12" s="1" customFormat="1" ht="14.45" hidden="1" customHeight="1" x14ac:dyDescent="0.2">
      <c r="B37" s="21"/>
      <c r="E37" s="18" t="s">
        <v>42</v>
      </c>
      <c r="F37" s="46">
        <f>ROUND((SUM(BG126:BG225)),  2)</f>
        <v>0</v>
      </c>
      <c r="I37" s="184">
        <v>0.21</v>
      </c>
      <c r="J37" s="46">
        <f>0</f>
        <v>0</v>
      </c>
      <c r="L37" s="21"/>
    </row>
    <row r="38" spans="2:12" s="1" customFormat="1" ht="14.45" hidden="1" customHeight="1" x14ac:dyDescent="0.2">
      <c r="B38" s="21"/>
      <c r="E38" s="18" t="s">
        <v>43</v>
      </c>
      <c r="F38" s="46">
        <f>ROUND((SUM(BH126:BH225)),  2)</f>
        <v>0</v>
      </c>
      <c r="I38" s="184">
        <v>0.15</v>
      </c>
      <c r="J38" s="46">
        <f>0</f>
        <v>0</v>
      </c>
      <c r="L38" s="21"/>
    </row>
    <row r="39" spans="2:12" s="1" customFormat="1" ht="14.45" hidden="1" customHeight="1" x14ac:dyDescent="0.2">
      <c r="B39" s="21"/>
      <c r="E39" s="18" t="s">
        <v>44</v>
      </c>
      <c r="F39" s="46">
        <f>ROUND((SUM(BI126:BI225)),  2)</f>
        <v>0</v>
      </c>
      <c r="I39" s="184">
        <v>0</v>
      </c>
      <c r="J39" s="46">
        <f>0</f>
        <v>0</v>
      </c>
      <c r="L39" s="21"/>
    </row>
    <row r="40" spans="2:12" s="1" customFormat="1" ht="6.95" customHeight="1" x14ac:dyDescent="0.2">
      <c r="B40" s="21"/>
      <c r="I40" s="105"/>
      <c r="L40" s="21"/>
    </row>
    <row r="41" spans="2:12" s="1" customFormat="1" ht="25.35" customHeight="1" x14ac:dyDescent="0.2">
      <c r="B41" s="21"/>
      <c r="C41" s="48"/>
      <c r="D41" s="49" t="s">
        <v>45</v>
      </c>
      <c r="E41" s="34"/>
      <c r="F41" s="34"/>
      <c r="G41" s="50" t="s">
        <v>46</v>
      </c>
      <c r="H41" s="51" t="s">
        <v>47</v>
      </c>
      <c r="I41" s="185"/>
      <c r="J41" s="52">
        <f>SUM(J32:J39)</f>
        <v>280154.23</v>
      </c>
      <c r="K41" s="53"/>
      <c r="L41" s="21"/>
    </row>
    <row r="42" spans="2:12" s="1" customFormat="1" ht="14.45" customHeight="1" x14ac:dyDescent="0.2">
      <c r="B42" s="21"/>
      <c r="I42" s="105"/>
      <c r="L42" s="21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21"/>
      <c r="D50" s="24" t="s">
        <v>48</v>
      </c>
      <c r="E50" s="25"/>
      <c r="F50" s="25"/>
      <c r="G50" s="24" t="s">
        <v>49</v>
      </c>
      <c r="H50" s="25"/>
      <c r="I50" s="186"/>
      <c r="J50" s="25"/>
      <c r="K50" s="25"/>
      <c r="L50" s="21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21"/>
      <c r="D61" s="26" t="s">
        <v>50</v>
      </c>
      <c r="E61" s="22"/>
      <c r="F61" s="54" t="s">
        <v>51</v>
      </c>
      <c r="G61" s="26" t="s">
        <v>50</v>
      </c>
      <c r="H61" s="22"/>
      <c r="I61" s="187"/>
      <c r="J61" s="55" t="s">
        <v>51</v>
      </c>
      <c r="K61" s="22"/>
      <c r="L61" s="21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21"/>
      <c r="D65" s="24" t="s">
        <v>52</v>
      </c>
      <c r="E65" s="25"/>
      <c r="F65" s="25"/>
      <c r="G65" s="24" t="s">
        <v>53</v>
      </c>
      <c r="H65" s="25"/>
      <c r="I65" s="186"/>
      <c r="J65" s="25"/>
      <c r="K65" s="25"/>
      <c r="L65" s="21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21"/>
      <c r="D76" s="26" t="s">
        <v>50</v>
      </c>
      <c r="E76" s="22"/>
      <c r="F76" s="54" t="s">
        <v>51</v>
      </c>
      <c r="G76" s="26" t="s">
        <v>50</v>
      </c>
      <c r="H76" s="22"/>
      <c r="I76" s="187"/>
      <c r="J76" s="55" t="s">
        <v>51</v>
      </c>
      <c r="K76" s="22"/>
      <c r="L76" s="21"/>
    </row>
    <row r="77" spans="2:12" s="1" customFormat="1" ht="14.45" customHeight="1" x14ac:dyDescent="0.2">
      <c r="B77" s="27"/>
      <c r="C77" s="28"/>
      <c r="D77" s="28"/>
      <c r="E77" s="28"/>
      <c r="F77" s="28"/>
      <c r="G77" s="28"/>
      <c r="H77" s="28"/>
      <c r="I77" s="188"/>
      <c r="J77" s="28"/>
      <c r="K77" s="28"/>
      <c r="L77" s="21"/>
    </row>
    <row r="81" spans="2:12" s="1" customFormat="1" ht="6.95" customHeight="1" x14ac:dyDescent="0.2">
      <c r="B81" s="29"/>
      <c r="C81" s="30"/>
      <c r="D81" s="30"/>
      <c r="E81" s="30"/>
      <c r="F81" s="30"/>
      <c r="G81" s="30"/>
      <c r="H81" s="30"/>
      <c r="I81" s="189"/>
      <c r="J81" s="30"/>
      <c r="K81" s="30"/>
      <c r="L81" s="21"/>
    </row>
    <row r="82" spans="2:12" s="1" customFormat="1" ht="24.95" customHeight="1" x14ac:dyDescent="0.2">
      <c r="B82" s="21"/>
      <c r="C82" s="14" t="s">
        <v>141</v>
      </c>
      <c r="I82" s="105"/>
      <c r="L82" s="21"/>
    </row>
    <row r="83" spans="2:12" s="1" customFormat="1" ht="6.95" customHeight="1" x14ac:dyDescent="0.2">
      <c r="B83" s="21"/>
      <c r="I83" s="105"/>
      <c r="L83" s="21"/>
    </row>
    <row r="84" spans="2:12" s="1" customFormat="1" ht="12" customHeight="1" x14ac:dyDescent="0.2">
      <c r="B84" s="21"/>
      <c r="C84" s="18" t="s">
        <v>16</v>
      </c>
      <c r="I84" s="105"/>
      <c r="L84" s="21"/>
    </row>
    <row r="85" spans="2:12" s="1" customFormat="1" ht="16.5" customHeight="1" x14ac:dyDescent="0.2">
      <c r="B85" s="21"/>
      <c r="E85" s="298" t="str">
        <f>E7</f>
        <v>Cyklistická komunikace Romže</v>
      </c>
      <c r="F85" s="299"/>
      <c r="G85" s="299"/>
      <c r="H85" s="299"/>
      <c r="I85" s="105"/>
      <c r="L85" s="21"/>
    </row>
    <row r="86" spans="2:12" ht="12" customHeight="1" x14ac:dyDescent="0.2">
      <c r="B86" s="13"/>
      <c r="C86" s="18" t="s">
        <v>136</v>
      </c>
      <c r="L86" s="13"/>
    </row>
    <row r="87" spans="2:12" s="1" customFormat="1" ht="16.5" customHeight="1" x14ac:dyDescent="0.2">
      <c r="B87" s="21"/>
      <c r="E87" s="298" t="s">
        <v>1030</v>
      </c>
      <c r="F87" s="297"/>
      <c r="G87" s="297"/>
      <c r="H87" s="297"/>
      <c r="I87" s="105"/>
      <c r="L87" s="21"/>
    </row>
    <row r="88" spans="2:12" s="1" customFormat="1" ht="12" customHeight="1" x14ac:dyDescent="0.2">
      <c r="B88" s="21"/>
      <c r="C88" s="18" t="s">
        <v>554</v>
      </c>
      <c r="I88" s="105"/>
      <c r="L88" s="21"/>
    </row>
    <row r="89" spans="2:12" s="1" customFormat="1" ht="16.5" customHeight="1" x14ac:dyDescent="0.2">
      <c r="B89" s="21"/>
      <c r="E89" s="291" t="str">
        <f>E11</f>
        <v>05.01 - Zpevněné plochy</v>
      </c>
      <c r="F89" s="297"/>
      <c r="G89" s="297"/>
      <c r="H89" s="297"/>
      <c r="I89" s="105"/>
      <c r="L89" s="21"/>
    </row>
    <row r="90" spans="2:12" s="1" customFormat="1" ht="6.95" customHeight="1" x14ac:dyDescent="0.2">
      <c r="B90" s="21"/>
      <c r="I90" s="105"/>
      <c r="L90" s="21"/>
    </row>
    <row r="91" spans="2:12" s="1" customFormat="1" ht="12" customHeight="1" x14ac:dyDescent="0.2">
      <c r="B91" s="21"/>
      <c r="C91" s="18" t="s">
        <v>20</v>
      </c>
      <c r="F91" s="16" t="str">
        <f>F14</f>
        <v xml:space="preserve"> </v>
      </c>
      <c r="I91" s="180" t="s">
        <v>22</v>
      </c>
      <c r="J91" s="31" t="str">
        <f>IF(J14="","",J14)</f>
        <v>7. 7. 2022</v>
      </c>
      <c r="L91" s="21"/>
    </row>
    <row r="92" spans="2:12" s="1" customFormat="1" ht="6.95" customHeight="1" x14ac:dyDescent="0.2">
      <c r="B92" s="21"/>
      <c r="I92" s="105"/>
      <c r="L92" s="21"/>
    </row>
    <row r="93" spans="2:12" s="1" customFormat="1" ht="15.2" customHeight="1" x14ac:dyDescent="0.2">
      <c r="B93" s="21"/>
      <c r="C93" s="18" t="s">
        <v>24</v>
      </c>
      <c r="F93" s="16" t="str">
        <f>E17</f>
        <v>Město Konice</v>
      </c>
      <c r="I93" s="180" t="s">
        <v>30</v>
      </c>
      <c r="J93" s="20" t="str">
        <f>E23</f>
        <v>Projekce DS s.r.o.</v>
      </c>
      <c r="L93" s="21"/>
    </row>
    <row r="94" spans="2:12" s="1" customFormat="1" ht="15.2" customHeight="1" x14ac:dyDescent="0.2">
      <c r="B94" s="21"/>
      <c r="C94" s="18" t="s">
        <v>28</v>
      </c>
      <c r="F94" s="16" t="str">
        <f>IF(E20="","",E20)</f>
        <v>Vyplň údaj</v>
      </c>
      <c r="I94" s="180" t="s">
        <v>33</v>
      </c>
      <c r="J94" s="20" t="str">
        <f>E26</f>
        <v xml:space="preserve"> </v>
      </c>
      <c r="L94" s="21"/>
    </row>
    <row r="95" spans="2:12" s="1" customFormat="1" ht="10.35" customHeight="1" x14ac:dyDescent="0.2">
      <c r="B95" s="21"/>
      <c r="I95" s="105"/>
      <c r="L95" s="21"/>
    </row>
    <row r="96" spans="2:12" s="1" customFormat="1" ht="29.25" customHeight="1" x14ac:dyDescent="0.2">
      <c r="B96" s="21"/>
      <c r="C96" s="56" t="s">
        <v>142</v>
      </c>
      <c r="D96" s="48"/>
      <c r="E96" s="48"/>
      <c r="F96" s="48"/>
      <c r="G96" s="48"/>
      <c r="H96" s="48"/>
      <c r="I96" s="190"/>
      <c r="J96" s="57" t="s">
        <v>143</v>
      </c>
      <c r="K96" s="48"/>
      <c r="L96" s="21"/>
    </row>
    <row r="97" spans="2:47" s="1" customFormat="1" ht="10.35" customHeight="1" x14ac:dyDescent="0.2">
      <c r="B97" s="21"/>
      <c r="I97" s="105"/>
      <c r="L97" s="21"/>
    </row>
    <row r="98" spans="2:47" s="1" customFormat="1" ht="22.9" customHeight="1" x14ac:dyDescent="0.2">
      <c r="B98" s="21"/>
      <c r="C98" s="58" t="s">
        <v>144</v>
      </c>
      <c r="I98" s="105"/>
      <c r="J98" s="40">
        <f>J126</f>
        <v>231532.42</v>
      </c>
      <c r="L98" s="21"/>
      <c r="AU98" s="10" t="s">
        <v>145</v>
      </c>
    </row>
    <row r="99" spans="2:47" s="3" customFormat="1" ht="24.95" customHeight="1" x14ac:dyDescent="0.2">
      <c r="B99" s="59"/>
      <c r="D99" s="60" t="s">
        <v>146</v>
      </c>
      <c r="E99" s="61"/>
      <c r="F99" s="61"/>
      <c r="G99" s="61"/>
      <c r="H99" s="61"/>
      <c r="I99" s="191"/>
      <c r="J99" s="62">
        <f>J127</f>
        <v>231532.42</v>
      </c>
      <c r="L99" s="59"/>
    </row>
    <row r="100" spans="2:47" s="4" customFormat="1" ht="19.899999999999999" customHeight="1" x14ac:dyDescent="0.2">
      <c r="B100" s="63"/>
      <c r="D100" s="64" t="s">
        <v>147</v>
      </c>
      <c r="E100" s="65"/>
      <c r="F100" s="65"/>
      <c r="G100" s="65"/>
      <c r="H100" s="65"/>
      <c r="I100" s="192"/>
      <c r="J100" s="66">
        <f>J128</f>
        <v>60377.62</v>
      </c>
      <c r="L100" s="63"/>
    </row>
    <row r="101" spans="2:47" s="4" customFormat="1" ht="19.899999999999999" customHeight="1" x14ac:dyDescent="0.2">
      <c r="B101" s="63"/>
      <c r="D101" s="64" t="s">
        <v>150</v>
      </c>
      <c r="E101" s="65"/>
      <c r="F101" s="65"/>
      <c r="G101" s="65"/>
      <c r="H101" s="65"/>
      <c r="I101" s="192"/>
      <c r="J101" s="66">
        <f>J163</f>
        <v>164184.07</v>
      </c>
      <c r="L101" s="63"/>
    </row>
    <row r="102" spans="2:47" s="4" customFormat="1" ht="19.899999999999999" customHeight="1" x14ac:dyDescent="0.2">
      <c r="B102" s="63"/>
      <c r="D102" s="64" t="s">
        <v>152</v>
      </c>
      <c r="E102" s="65"/>
      <c r="F102" s="65"/>
      <c r="G102" s="65"/>
      <c r="H102" s="65"/>
      <c r="I102" s="192"/>
      <c r="J102" s="66">
        <f>J189</f>
        <v>6675.54</v>
      </c>
      <c r="L102" s="63"/>
    </row>
    <row r="103" spans="2:47" s="4" customFormat="1" ht="19.899999999999999" customHeight="1" x14ac:dyDescent="0.2">
      <c r="B103" s="63"/>
      <c r="D103" s="64" t="s">
        <v>153</v>
      </c>
      <c r="E103" s="65"/>
      <c r="F103" s="65"/>
      <c r="G103" s="65"/>
      <c r="H103" s="65"/>
      <c r="I103" s="192"/>
      <c r="J103" s="66">
        <f>J207</f>
        <v>170.4</v>
      </c>
      <c r="L103" s="63"/>
    </row>
    <row r="104" spans="2:47" s="4" customFormat="1" ht="19.899999999999999" customHeight="1" x14ac:dyDescent="0.2">
      <c r="B104" s="63"/>
      <c r="D104" s="64" t="s">
        <v>154</v>
      </c>
      <c r="E104" s="65"/>
      <c r="F104" s="65"/>
      <c r="G104" s="65"/>
      <c r="H104" s="65"/>
      <c r="I104" s="192"/>
      <c r="J104" s="66">
        <f>J223</f>
        <v>124.79</v>
      </c>
      <c r="L104" s="63"/>
    </row>
    <row r="105" spans="2:47" s="1" customFormat="1" ht="21.75" customHeight="1" x14ac:dyDescent="0.2">
      <c r="B105" s="21"/>
      <c r="I105" s="105"/>
      <c r="L105" s="21"/>
    </row>
    <row r="106" spans="2:47" s="1" customFormat="1" ht="6.95" customHeight="1" x14ac:dyDescent="0.2">
      <c r="B106" s="27"/>
      <c r="C106" s="28"/>
      <c r="D106" s="28"/>
      <c r="E106" s="28"/>
      <c r="F106" s="28"/>
      <c r="G106" s="28"/>
      <c r="H106" s="28"/>
      <c r="I106" s="188"/>
      <c r="J106" s="28"/>
      <c r="K106" s="28"/>
      <c r="L106" s="21"/>
    </row>
    <row r="110" spans="2:47" s="1" customFormat="1" ht="6.95" customHeight="1" x14ac:dyDescent="0.2">
      <c r="B110" s="29"/>
      <c r="C110" s="30"/>
      <c r="D110" s="30"/>
      <c r="E110" s="30"/>
      <c r="F110" s="30"/>
      <c r="G110" s="30"/>
      <c r="H110" s="30"/>
      <c r="I110" s="189"/>
      <c r="J110" s="30"/>
      <c r="K110" s="30"/>
      <c r="L110" s="21"/>
    </row>
    <row r="111" spans="2:47" s="1" customFormat="1" ht="24.95" customHeight="1" x14ac:dyDescent="0.2">
      <c r="B111" s="21"/>
      <c r="C111" s="14" t="s">
        <v>157</v>
      </c>
      <c r="I111" s="105"/>
      <c r="L111" s="21"/>
    </row>
    <row r="112" spans="2:47" s="1" customFormat="1" ht="6.95" customHeight="1" x14ac:dyDescent="0.2">
      <c r="B112" s="21"/>
      <c r="I112" s="105"/>
      <c r="L112" s="21"/>
    </row>
    <row r="113" spans="2:63" s="1" customFormat="1" ht="12" customHeight="1" x14ac:dyDescent="0.2">
      <c r="B113" s="21"/>
      <c r="C113" s="18" t="s">
        <v>16</v>
      </c>
      <c r="I113" s="105"/>
      <c r="L113" s="21"/>
    </row>
    <row r="114" spans="2:63" s="1" customFormat="1" ht="16.5" customHeight="1" x14ac:dyDescent="0.2">
      <c r="B114" s="21"/>
      <c r="E114" s="298" t="str">
        <f>E7</f>
        <v>Cyklistická komunikace Romže</v>
      </c>
      <c r="F114" s="299"/>
      <c r="G114" s="299"/>
      <c r="H114" s="299"/>
      <c r="I114" s="105"/>
      <c r="L114" s="21"/>
    </row>
    <row r="115" spans="2:63" ht="12" customHeight="1" x14ac:dyDescent="0.2">
      <c r="B115" s="13"/>
      <c r="C115" s="18" t="s">
        <v>136</v>
      </c>
      <c r="L115" s="13"/>
    </row>
    <row r="116" spans="2:63" s="1" customFormat="1" ht="16.5" customHeight="1" x14ac:dyDescent="0.2">
      <c r="B116" s="21"/>
      <c r="E116" s="298" t="s">
        <v>1030</v>
      </c>
      <c r="F116" s="297"/>
      <c r="G116" s="297"/>
      <c r="H116" s="297"/>
      <c r="I116" s="105"/>
      <c r="L116" s="21"/>
    </row>
    <row r="117" spans="2:63" s="1" customFormat="1" ht="12" customHeight="1" x14ac:dyDescent="0.2">
      <c r="B117" s="21"/>
      <c r="C117" s="18" t="s">
        <v>554</v>
      </c>
      <c r="I117" s="105"/>
      <c r="L117" s="21"/>
    </row>
    <row r="118" spans="2:63" s="1" customFormat="1" ht="16.5" customHeight="1" x14ac:dyDescent="0.2">
      <c r="B118" s="21"/>
      <c r="E118" s="291" t="str">
        <f>E11</f>
        <v>05.01 - Zpevněné plochy</v>
      </c>
      <c r="F118" s="297"/>
      <c r="G118" s="297"/>
      <c r="H118" s="297"/>
      <c r="I118" s="105"/>
      <c r="L118" s="21"/>
    </row>
    <row r="119" spans="2:63" s="1" customFormat="1" ht="6.95" customHeight="1" x14ac:dyDescent="0.2">
      <c r="B119" s="21"/>
      <c r="I119" s="105"/>
      <c r="L119" s="21"/>
    </row>
    <row r="120" spans="2:63" s="1" customFormat="1" ht="12" customHeight="1" x14ac:dyDescent="0.2">
      <c r="B120" s="21"/>
      <c r="C120" s="18" t="s">
        <v>20</v>
      </c>
      <c r="F120" s="16" t="str">
        <f>F14</f>
        <v xml:space="preserve"> </v>
      </c>
      <c r="I120" s="180" t="s">
        <v>22</v>
      </c>
      <c r="J120" s="31" t="str">
        <f>IF(J14="","",J14)</f>
        <v>7. 7. 2022</v>
      </c>
      <c r="L120" s="21"/>
    </row>
    <row r="121" spans="2:63" s="1" customFormat="1" ht="6.95" customHeight="1" x14ac:dyDescent="0.2">
      <c r="B121" s="21"/>
      <c r="I121" s="105"/>
      <c r="L121" s="21"/>
    </row>
    <row r="122" spans="2:63" s="1" customFormat="1" ht="15.2" customHeight="1" x14ac:dyDescent="0.2">
      <c r="B122" s="21"/>
      <c r="C122" s="18" t="s">
        <v>24</v>
      </c>
      <c r="F122" s="16" t="str">
        <f>E17</f>
        <v>Město Konice</v>
      </c>
      <c r="I122" s="180" t="s">
        <v>30</v>
      </c>
      <c r="J122" s="20" t="str">
        <f>E23</f>
        <v>Projekce DS s.r.o.</v>
      </c>
      <c r="L122" s="21"/>
    </row>
    <row r="123" spans="2:63" s="1" customFormat="1" ht="15.2" customHeight="1" x14ac:dyDescent="0.2">
      <c r="B123" s="21"/>
      <c r="C123" s="18" t="s">
        <v>28</v>
      </c>
      <c r="F123" s="16" t="str">
        <f>IF(E20="","",E20)</f>
        <v>Vyplň údaj</v>
      </c>
      <c r="I123" s="180" t="s">
        <v>33</v>
      </c>
      <c r="J123" s="20" t="str">
        <f>E26</f>
        <v xml:space="preserve"> </v>
      </c>
      <c r="L123" s="21"/>
    </row>
    <row r="124" spans="2:63" s="1" customFormat="1" ht="10.35" customHeight="1" x14ac:dyDescent="0.2">
      <c r="B124" s="21"/>
      <c r="I124" s="105"/>
      <c r="L124" s="21"/>
    </row>
    <row r="125" spans="2:63" s="5" customFormat="1" ht="29.25" customHeight="1" x14ac:dyDescent="0.2">
      <c r="B125" s="67"/>
      <c r="C125" s="68" t="s">
        <v>158</v>
      </c>
      <c r="D125" s="69" t="s">
        <v>60</v>
      </c>
      <c r="E125" s="69" t="s">
        <v>56</v>
      </c>
      <c r="F125" s="69" t="s">
        <v>57</v>
      </c>
      <c r="G125" s="69" t="s">
        <v>159</v>
      </c>
      <c r="H125" s="69" t="s">
        <v>160</v>
      </c>
      <c r="I125" s="193" t="s">
        <v>161</v>
      </c>
      <c r="J125" s="70" t="s">
        <v>143</v>
      </c>
      <c r="K125" s="71" t="s">
        <v>162</v>
      </c>
      <c r="L125" s="67"/>
      <c r="M125" s="35" t="s">
        <v>1</v>
      </c>
      <c r="N125" s="36" t="s">
        <v>39</v>
      </c>
      <c r="O125" s="36" t="s">
        <v>163</v>
      </c>
      <c r="P125" s="36" t="s">
        <v>164</v>
      </c>
      <c r="Q125" s="36" t="s">
        <v>165</v>
      </c>
      <c r="R125" s="36" t="s">
        <v>166</v>
      </c>
      <c r="S125" s="36" t="s">
        <v>167</v>
      </c>
      <c r="T125" s="37" t="s">
        <v>168</v>
      </c>
    </row>
    <row r="126" spans="2:63" s="1" customFormat="1" ht="22.9" customHeight="1" x14ac:dyDescent="0.25">
      <c r="B126" s="21"/>
      <c r="C126" s="39" t="s">
        <v>169</v>
      </c>
      <c r="I126" s="105"/>
      <c r="J126" s="72">
        <f>BK126</f>
        <v>231532.42</v>
      </c>
      <c r="L126" s="21"/>
      <c r="M126" s="38"/>
      <c r="N126" s="32"/>
      <c r="O126" s="32"/>
      <c r="P126" s="73">
        <f>P127</f>
        <v>0</v>
      </c>
      <c r="Q126" s="32"/>
      <c r="R126" s="73">
        <f>R127</f>
        <v>254.68100759999999</v>
      </c>
      <c r="S126" s="32"/>
      <c r="T126" s="74">
        <f>T127</f>
        <v>1.153</v>
      </c>
      <c r="AT126" s="10" t="s">
        <v>74</v>
      </c>
      <c r="AU126" s="10" t="s">
        <v>145</v>
      </c>
      <c r="BK126" s="75">
        <f>BK127</f>
        <v>231532.42</v>
      </c>
    </row>
    <row r="127" spans="2:63" s="6" customFormat="1" ht="25.9" customHeight="1" x14ac:dyDescent="0.2">
      <c r="B127" s="76"/>
      <c r="D127" s="77" t="s">
        <v>74</v>
      </c>
      <c r="E127" s="78" t="s">
        <v>170</v>
      </c>
      <c r="F127" s="78" t="s">
        <v>171</v>
      </c>
      <c r="I127" s="79"/>
      <c r="J127" s="80">
        <f>BK127</f>
        <v>231532.42</v>
      </c>
      <c r="L127" s="76"/>
      <c r="M127" s="81"/>
      <c r="P127" s="82">
        <f>P128+P163+P189+P207+P223</f>
        <v>0</v>
      </c>
      <c r="R127" s="82">
        <f>R128+R163+R189+R207+R223</f>
        <v>254.68100759999999</v>
      </c>
      <c r="T127" s="83">
        <f>T128+T163+T189+T207+T223</f>
        <v>1.153</v>
      </c>
      <c r="AR127" s="77" t="s">
        <v>83</v>
      </c>
      <c r="AT127" s="84" t="s">
        <v>74</v>
      </c>
      <c r="AU127" s="84" t="s">
        <v>75</v>
      </c>
      <c r="AY127" s="77" t="s">
        <v>172</v>
      </c>
      <c r="BK127" s="85">
        <f>BK128+BK163+BK189+BK207+BK223</f>
        <v>231532.42</v>
      </c>
    </row>
    <row r="128" spans="2:63" s="6" customFormat="1" ht="22.9" customHeight="1" x14ac:dyDescent="0.2">
      <c r="B128" s="76"/>
      <c r="D128" s="77" t="s">
        <v>74</v>
      </c>
      <c r="E128" s="86" t="s">
        <v>83</v>
      </c>
      <c r="F128" s="86" t="s">
        <v>173</v>
      </c>
      <c r="I128" s="79"/>
      <c r="J128" s="87">
        <f>BK128</f>
        <v>60377.62</v>
      </c>
      <c r="L128" s="76"/>
      <c r="M128" s="81"/>
      <c r="P128" s="82">
        <f>SUM(P129:P162)</f>
        <v>0</v>
      </c>
      <c r="R128" s="82">
        <f>SUM(R129:R162)</f>
        <v>9.3300000000000002E-4</v>
      </c>
      <c r="T128" s="83">
        <f>SUM(T129:T162)</f>
        <v>0.83300000000000007</v>
      </c>
      <c r="AR128" s="77" t="s">
        <v>83</v>
      </c>
      <c r="AT128" s="84" t="s">
        <v>74</v>
      </c>
      <c r="AU128" s="84" t="s">
        <v>83</v>
      </c>
      <c r="AY128" s="77" t="s">
        <v>172</v>
      </c>
      <c r="BK128" s="85">
        <f>SUM(BK129:BK162)</f>
        <v>60377.62</v>
      </c>
    </row>
    <row r="129" spans="2:65" s="1" customFormat="1" ht="24.2" customHeight="1" x14ac:dyDescent="0.2">
      <c r="B129" s="21"/>
      <c r="C129" s="152" t="s">
        <v>83</v>
      </c>
      <c r="D129" s="152" t="s">
        <v>174</v>
      </c>
      <c r="E129" s="153" t="s">
        <v>960</v>
      </c>
      <c r="F129" s="154" t="s">
        <v>961</v>
      </c>
      <c r="G129" s="155" t="s">
        <v>177</v>
      </c>
      <c r="H129" s="156">
        <v>8.5</v>
      </c>
      <c r="I129" s="94">
        <v>704.2</v>
      </c>
      <c r="J129" s="157">
        <f>ROUND(I129*H129,2)</f>
        <v>5985.7</v>
      </c>
      <c r="K129" s="158"/>
      <c r="L129" s="21"/>
      <c r="M129" s="159" t="s">
        <v>1</v>
      </c>
      <c r="N129" s="98" t="s">
        <v>40</v>
      </c>
      <c r="P129" s="99">
        <f>O129*H129</f>
        <v>0</v>
      </c>
      <c r="Q129" s="99">
        <v>0</v>
      </c>
      <c r="R129" s="99">
        <f>Q129*H129</f>
        <v>0</v>
      </c>
      <c r="S129" s="99">
        <v>9.8000000000000004E-2</v>
      </c>
      <c r="T129" s="100">
        <f>S129*H129</f>
        <v>0.83300000000000007</v>
      </c>
      <c r="AR129" s="101" t="s">
        <v>178</v>
      </c>
      <c r="AT129" s="101" t="s">
        <v>174</v>
      </c>
      <c r="AU129" s="101" t="s">
        <v>85</v>
      </c>
      <c r="AY129" s="10" t="s">
        <v>172</v>
      </c>
      <c r="BE129" s="102">
        <f>IF(N129="základní",J129,0)</f>
        <v>5985.7</v>
      </c>
      <c r="BF129" s="102">
        <f>IF(N129="snížená",J129,0)</f>
        <v>0</v>
      </c>
      <c r="BG129" s="102">
        <f>IF(N129="zákl. přenesená",J129,0)</f>
        <v>0</v>
      </c>
      <c r="BH129" s="102">
        <f>IF(N129="sníž. přenesená",J129,0)</f>
        <v>0</v>
      </c>
      <c r="BI129" s="102">
        <f>IF(N129="nulová",J129,0)</f>
        <v>0</v>
      </c>
      <c r="BJ129" s="10" t="s">
        <v>83</v>
      </c>
      <c r="BK129" s="102">
        <f>ROUND(I129*H129,2)</f>
        <v>5985.7</v>
      </c>
      <c r="BL129" s="10" t="s">
        <v>178</v>
      </c>
      <c r="BM129" s="101" t="s">
        <v>1032</v>
      </c>
    </row>
    <row r="130" spans="2:65" s="1" customFormat="1" ht="29.25" x14ac:dyDescent="0.2">
      <c r="B130" s="21"/>
      <c r="D130" s="103" t="s">
        <v>180</v>
      </c>
      <c r="F130" s="104" t="s">
        <v>963</v>
      </c>
      <c r="I130" s="105"/>
      <c r="L130" s="21"/>
      <c r="M130" s="106"/>
      <c r="T130" s="33"/>
      <c r="AT130" s="10" t="s">
        <v>180</v>
      </c>
      <c r="AU130" s="10" t="s">
        <v>85</v>
      </c>
    </row>
    <row r="131" spans="2:65" s="7" customFormat="1" x14ac:dyDescent="0.2">
      <c r="B131" s="107"/>
      <c r="D131" s="103" t="s">
        <v>182</v>
      </c>
      <c r="E131" s="108" t="s">
        <v>1</v>
      </c>
      <c r="F131" s="109" t="s">
        <v>1033</v>
      </c>
      <c r="H131" s="110">
        <v>8.5</v>
      </c>
      <c r="I131" s="111"/>
      <c r="L131" s="107"/>
      <c r="M131" s="112"/>
      <c r="T131" s="113"/>
      <c r="AT131" s="108" t="s">
        <v>182</v>
      </c>
      <c r="AU131" s="108" t="s">
        <v>85</v>
      </c>
      <c r="AV131" s="7" t="s">
        <v>85</v>
      </c>
      <c r="AW131" s="7" t="s">
        <v>32</v>
      </c>
      <c r="AX131" s="7" t="s">
        <v>83</v>
      </c>
      <c r="AY131" s="108" t="s">
        <v>172</v>
      </c>
    </row>
    <row r="132" spans="2:65" s="1" customFormat="1" ht="33" customHeight="1" x14ac:dyDescent="0.2">
      <c r="B132" s="21"/>
      <c r="C132" s="152" t="s">
        <v>85</v>
      </c>
      <c r="D132" s="152" t="s">
        <v>174</v>
      </c>
      <c r="E132" s="153" t="s">
        <v>187</v>
      </c>
      <c r="F132" s="154" t="s">
        <v>188</v>
      </c>
      <c r="G132" s="155" t="s">
        <v>189</v>
      </c>
      <c r="H132" s="156">
        <v>94.8</v>
      </c>
      <c r="I132" s="94">
        <v>255.3</v>
      </c>
      <c r="J132" s="157">
        <f>ROUND(I132*H132,2)</f>
        <v>24202.44</v>
      </c>
      <c r="K132" s="158"/>
      <c r="L132" s="21"/>
      <c r="M132" s="159" t="s">
        <v>1</v>
      </c>
      <c r="N132" s="98" t="s">
        <v>40</v>
      </c>
      <c r="P132" s="99">
        <f>O132*H132</f>
        <v>0</v>
      </c>
      <c r="Q132" s="99">
        <v>0</v>
      </c>
      <c r="R132" s="99">
        <f>Q132*H132</f>
        <v>0</v>
      </c>
      <c r="S132" s="99">
        <v>0</v>
      </c>
      <c r="T132" s="100">
        <f>S132*H132</f>
        <v>0</v>
      </c>
      <c r="AR132" s="101" t="s">
        <v>178</v>
      </c>
      <c r="AT132" s="101" t="s">
        <v>174</v>
      </c>
      <c r="AU132" s="101" t="s">
        <v>85</v>
      </c>
      <c r="AY132" s="10" t="s">
        <v>172</v>
      </c>
      <c r="BE132" s="102">
        <f>IF(N132="základní",J132,0)</f>
        <v>24202.44</v>
      </c>
      <c r="BF132" s="102">
        <f>IF(N132="snížená",J132,0)</f>
        <v>0</v>
      </c>
      <c r="BG132" s="102">
        <f>IF(N132="zákl. přenesená",J132,0)</f>
        <v>0</v>
      </c>
      <c r="BH132" s="102">
        <f>IF(N132="sníž. přenesená",J132,0)</f>
        <v>0</v>
      </c>
      <c r="BI132" s="102">
        <f>IF(N132="nulová",J132,0)</f>
        <v>0</v>
      </c>
      <c r="BJ132" s="10" t="s">
        <v>83</v>
      </c>
      <c r="BK132" s="102">
        <f>ROUND(I132*H132,2)</f>
        <v>24202.44</v>
      </c>
      <c r="BL132" s="10" t="s">
        <v>178</v>
      </c>
      <c r="BM132" s="101" t="s">
        <v>1034</v>
      </c>
    </row>
    <row r="133" spans="2:65" s="1" customFormat="1" ht="19.5" x14ac:dyDescent="0.2">
      <c r="B133" s="21"/>
      <c r="D133" s="103" t="s">
        <v>180</v>
      </c>
      <c r="F133" s="104" t="s">
        <v>191</v>
      </c>
      <c r="I133" s="105"/>
      <c r="L133" s="21"/>
      <c r="M133" s="106"/>
      <c r="T133" s="33"/>
      <c r="AT133" s="10" t="s">
        <v>180</v>
      </c>
      <c r="AU133" s="10" t="s">
        <v>85</v>
      </c>
    </row>
    <row r="134" spans="2:65" s="7" customFormat="1" x14ac:dyDescent="0.2">
      <c r="B134" s="107"/>
      <c r="D134" s="103" t="s">
        <v>182</v>
      </c>
      <c r="E134" s="108" t="s">
        <v>119</v>
      </c>
      <c r="F134" s="109" t="s">
        <v>1035</v>
      </c>
      <c r="H134" s="110">
        <v>94.8</v>
      </c>
      <c r="I134" s="111"/>
      <c r="L134" s="107"/>
      <c r="M134" s="112"/>
      <c r="T134" s="113"/>
      <c r="AT134" s="108" t="s">
        <v>182</v>
      </c>
      <c r="AU134" s="108" t="s">
        <v>85</v>
      </c>
      <c r="AV134" s="7" t="s">
        <v>85</v>
      </c>
      <c r="AW134" s="7" t="s">
        <v>32</v>
      </c>
      <c r="AX134" s="7" t="s">
        <v>83</v>
      </c>
      <c r="AY134" s="108" t="s">
        <v>172</v>
      </c>
    </row>
    <row r="135" spans="2:65" s="1" customFormat="1" ht="44.25" customHeight="1" x14ac:dyDescent="0.2">
      <c r="B135" s="21"/>
      <c r="C135" s="152" t="s">
        <v>196</v>
      </c>
      <c r="D135" s="152" t="s">
        <v>174</v>
      </c>
      <c r="E135" s="153" t="s">
        <v>197</v>
      </c>
      <c r="F135" s="154" t="s">
        <v>198</v>
      </c>
      <c r="G135" s="155" t="s">
        <v>189</v>
      </c>
      <c r="H135" s="156">
        <v>90.944000000000003</v>
      </c>
      <c r="I135" s="94">
        <v>256.08</v>
      </c>
      <c r="J135" s="157">
        <f>ROUND(I135*H135,2)</f>
        <v>23288.94</v>
      </c>
      <c r="K135" s="158"/>
      <c r="L135" s="21"/>
      <c r="M135" s="159" t="s">
        <v>1</v>
      </c>
      <c r="N135" s="98" t="s">
        <v>40</v>
      </c>
      <c r="P135" s="99">
        <f>O135*H135</f>
        <v>0</v>
      </c>
      <c r="Q135" s="99">
        <v>0</v>
      </c>
      <c r="R135" s="99">
        <f>Q135*H135</f>
        <v>0</v>
      </c>
      <c r="S135" s="99">
        <v>0</v>
      </c>
      <c r="T135" s="100">
        <f>S135*H135</f>
        <v>0</v>
      </c>
      <c r="AR135" s="101" t="s">
        <v>178</v>
      </c>
      <c r="AT135" s="101" t="s">
        <v>174</v>
      </c>
      <c r="AU135" s="101" t="s">
        <v>85</v>
      </c>
      <c r="AY135" s="10" t="s">
        <v>172</v>
      </c>
      <c r="BE135" s="102">
        <f>IF(N135="základní",J135,0)</f>
        <v>23288.94</v>
      </c>
      <c r="BF135" s="102">
        <f>IF(N135="snížená",J135,0)</f>
        <v>0</v>
      </c>
      <c r="BG135" s="102">
        <f>IF(N135="zákl. přenesená",J135,0)</f>
        <v>0</v>
      </c>
      <c r="BH135" s="102">
        <f>IF(N135="sníž. přenesená",J135,0)</f>
        <v>0</v>
      </c>
      <c r="BI135" s="102">
        <f>IF(N135="nulová",J135,0)</f>
        <v>0</v>
      </c>
      <c r="BJ135" s="10" t="s">
        <v>83</v>
      </c>
      <c r="BK135" s="102">
        <f>ROUND(I135*H135,2)</f>
        <v>23288.94</v>
      </c>
      <c r="BL135" s="10" t="s">
        <v>178</v>
      </c>
      <c r="BM135" s="101" t="s">
        <v>1036</v>
      </c>
    </row>
    <row r="136" spans="2:65" s="1" customFormat="1" ht="48.75" x14ac:dyDescent="0.2">
      <c r="B136" s="21"/>
      <c r="D136" s="103" t="s">
        <v>180</v>
      </c>
      <c r="F136" s="104" t="s">
        <v>200</v>
      </c>
      <c r="I136" s="105"/>
      <c r="L136" s="21"/>
      <c r="M136" s="106"/>
      <c r="T136" s="33"/>
      <c r="AT136" s="10" t="s">
        <v>180</v>
      </c>
      <c r="AU136" s="10" t="s">
        <v>85</v>
      </c>
    </row>
    <row r="137" spans="2:65" s="7" customFormat="1" x14ac:dyDescent="0.2">
      <c r="B137" s="107"/>
      <c r="D137" s="103" t="s">
        <v>182</v>
      </c>
      <c r="E137" s="108" t="s">
        <v>1</v>
      </c>
      <c r="F137" s="109" t="s">
        <v>119</v>
      </c>
      <c r="H137" s="110">
        <v>94.8</v>
      </c>
      <c r="I137" s="111"/>
      <c r="L137" s="107"/>
      <c r="M137" s="112"/>
      <c r="T137" s="113"/>
      <c r="AT137" s="108" t="s">
        <v>182</v>
      </c>
      <c r="AU137" s="108" t="s">
        <v>85</v>
      </c>
      <c r="AV137" s="7" t="s">
        <v>85</v>
      </c>
      <c r="AW137" s="7" t="s">
        <v>32</v>
      </c>
      <c r="AX137" s="7" t="s">
        <v>75</v>
      </c>
      <c r="AY137" s="108" t="s">
        <v>172</v>
      </c>
    </row>
    <row r="138" spans="2:65" s="7" customFormat="1" x14ac:dyDescent="0.2">
      <c r="B138" s="107"/>
      <c r="D138" s="103" t="s">
        <v>182</v>
      </c>
      <c r="E138" s="108" t="s">
        <v>1</v>
      </c>
      <c r="F138" s="109" t="s">
        <v>202</v>
      </c>
      <c r="H138" s="110">
        <v>-0.746</v>
      </c>
      <c r="I138" s="111"/>
      <c r="L138" s="107"/>
      <c r="M138" s="112"/>
      <c r="T138" s="113"/>
      <c r="AT138" s="108" t="s">
        <v>182</v>
      </c>
      <c r="AU138" s="108" t="s">
        <v>85</v>
      </c>
      <c r="AV138" s="7" t="s">
        <v>85</v>
      </c>
      <c r="AW138" s="7" t="s">
        <v>32</v>
      </c>
      <c r="AX138" s="7" t="s">
        <v>75</v>
      </c>
      <c r="AY138" s="108" t="s">
        <v>172</v>
      </c>
    </row>
    <row r="139" spans="2:65" s="7" customFormat="1" x14ac:dyDescent="0.2">
      <c r="B139" s="107"/>
      <c r="D139" s="103" t="s">
        <v>182</v>
      </c>
      <c r="E139" s="108" t="s">
        <v>1</v>
      </c>
      <c r="F139" s="109" t="s">
        <v>201</v>
      </c>
      <c r="H139" s="110">
        <v>-3.11</v>
      </c>
      <c r="I139" s="111"/>
      <c r="L139" s="107"/>
      <c r="M139" s="112"/>
      <c r="T139" s="113"/>
      <c r="AT139" s="108" t="s">
        <v>182</v>
      </c>
      <c r="AU139" s="108" t="s">
        <v>85</v>
      </c>
      <c r="AV139" s="7" t="s">
        <v>85</v>
      </c>
      <c r="AW139" s="7" t="s">
        <v>32</v>
      </c>
      <c r="AX139" s="7" t="s">
        <v>75</v>
      </c>
      <c r="AY139" s="108" t="s">
        <v>172</v>
      </c>
    </row>
    <row r="140" spans="2:65" s="8" customFormat="1" x14ac:dyDescent="0.2">
      <c r="B140" s="114"/>
      <c r="D140" s="103" t="s">
        <v>182</v>
      </c>
      <c r="E140" s="115" t="s">
        <v>1</v>
      </c>
      <c r="F140" s="116" t="s">
        <v>186</v>
      </c>
      <c r="H140" s="117">
        <v>90.944000000000003</v>
      </c>
      <c r="I140" s="118"/>
      <c r="L140" s="114"/>
      <c r="M140" s="119"/>
      <c r="T140" s="120"/>
      <c r="AT140" s="115" t="s">
        <v>182</v>
      </c>
      <c r="AU140" s="115" t="s">
        <v>85</v>
      </c>
      <c r="AV140" s="8" t="s">
        <v>178</v>
      </c>
      <c r="AW140" s="8" t="s">
        <v>32</v>
      </c>
      <c r="AX140" s="8" t="s">
        <v>83</v>
      </c>
      <c r="AY140" s="115" t="s">
        <v>172</v>
      </c>
    </row>
    <row r="141" spans="2:65" s="1" customFormat="1" ht="37.9" customHeight="1" x14ac:dyDescent="0.2">
      <c r="B141" s="21"/>
      <c r="C141" s="152" t="s">
        <v>178</v>
      </c>
      <c r="D141" s="152" t="s">
        <v>174</v>
      </c>
      <c r="E141" s="153" t="s">
        <v>206</v>
      </c>
      <c r="F141" s="154" t="s">
        <v>207</v>
      </c>
      <c r="G141" s="155" t="s">
        <v>189</v>
      </c>
      <c r="H141" s="156">
        <v>1546.048</v>
      </c>
      <c r="I141" s="94">
        <v>0.97</v>
      </c>
      <c r="J141" s="157">
        <f>ROUND(I141*H141,2)</f>
        <v>1499.67</v>
      </c>
      <c r="K141" s="158"/>
      <c r="L141" s="21"/>
      <c r="M141" s="159" t="s">
        <v>1</v>
      </c>
      <c r="N141" s="98" t="s">
        <v>40</v>
      </c>
      <c r="P141" s="99">
        <f>O141*H141</f>
        <v>0</v>
      </c>
      <c r="Q141" s="99">
        <v>0</v>
      </c>
      <c r="R141" s="99">
        <f>Q141*H141</f>
        <v>0</v>
      </c>
      <c r="S141" s="99">
        <v>0</v>
      </c>
      <c r="T141" s="100">
        <f>S141*H141</f>
        <v>0</v>
      </c>
      <c r="AR141" s="101" t="s">
        <v>178</v>
      </c>
      <c r="AT141" s="101" t="s">
        <v>174</v>
      </c>
      <c r="AU141" s="101" t="s">
        <v>85</v>
      </c>
      <c r="AY141" s="10" t="s">
        <v>172</v>
      </c>
      <c r="BE141" s="102">
        <f>IF(N141="základní",J141,0)</f>
        <v>1499.67</v>
      </c>
      <c r="BF141" s="102">
        <f>IF(N141="snížená",J141,0)</f>
        <v>0</v>
      </c>
      <c r="BG141" s="102">
        <f>IF(N141="zákl. přenesená",J141,0)</f>
        <v>0</v>
      </c>
      <c r="BH141" s="102">
        <f>IF(N141="sníž. přenesená",J141,0)</f>
        <v>0</v>
      </c>
      <c r="BI141" s="102">
        <f>IF(N141="nulová",J141,0)</f>
        <v>0</v>
      </c>
      <c r="BJ141" s="10" t="s">
        <v>83</v>
      </c>
      <c r="BK141" s="102">
        <f>ROUND(I141*H141,2)</f>
        <v>1499.67</v>
      </c>
      <c r="BL141" s="10" t="s">
        <v>178</v>
      </c>
      <c r="BM141" s="101" t="s">
        <v>1037</v>
      </c>
    </row>
    <row r="142" spans="2:65" s="1" customFormat="1" ht="48.75" x14ac:dyDescent="0.2">
      <c r="B142" s="21"/>
      <c r="D142" s="103" t="s">
        <v>180</v>
      </c>
      <c r="F142" s="104" t="s">
        <v>209</v>
      </c>
      <c r="I142" s="105"/>
      <c r="L142" s="21"/>
      <c r="M142" s="106"/>
      <c r="T142" s="33"/>
      <c r="AT142" s="10" t="s">
        <v>180</v>
      </c>
      <c r="AU142" s="10" t="s">
        <v>85</v>
      </c>
    </row>
    <row r="143" spans="2:65" s="7" customFormat="1" x14ac:dyDescent="0.2">
      <c r="B143" s="107"/>
      <c r="D143" s="103" t="s">
        <v>182</v>
      </c>
      <c r="E143" s="108" t="s">
        <v>1</v>
      </c>
      <c r="F143" s="109" t="s">
        <v>119</v>
      </c>
      <c r="H143" s="110">
        <v>94.8</v>
      </c>
      <c r="I143" s="111"/>
      <c r="L143" s="107"/>
      <c r="M143" s="112"/>
      <c r="T143" s="113"/>
      <c r="AT143" s="108" t="s">
        <v>182</v>
      </c>
      <c r="AU143" s="108" t="s">
        <v>85</v>
      </c>
      <c r="AV143" s="7" t="s">
        <v>85</v>
      </c>
      <c r="AW143" s="7" t="s">
        <v>32</v>
      </c>
      <c r="AX143" s="7" t="s">
        <v>75</v>
      </c>
      <c r="AY143" s="108" t="s">
        <v>172</v>
      </c>
    </row>
    <row r="144" spans="2:65" s="7" customFormat="1" x14ac:dyDescent="0.2">
      <c r="B144" s="107"/>
      <c r="D144" s="103" t="s">
        <v>182</v>
      </c>
      <c r="E144" s="108" t="s">
        <v>1</v>
      </c>
      <c r="F144" s="109" t="s">
        <v>202</v>
      </c>
      <c r="H144" s="110">
        <v>-0.746</v>
      </c>
      <c r="I144" s="111"/>
      <c r="L144" s="107"/>
      <c r="M144" s="112"/>
      <c r="T144" s="113"/>
      <c r="AT144" s="108" t="s">
        <v>182</v>
      </c>
      <c r="AU144" s="108" t="s">
        <v>85</v>
      </c>
      <c r="AV144" s="7" t="s">
        <v>85</v>
      </c>
      <c r="AW144" s="7" t="s">
        <v>32</v>
      </c>
      <c r="AX144" s="7" t="s">
        <v>75</v>
      </c>
      <c r="AY144" s="108" t="s">
        <v>172</v>
      </c>
    </row>
    <row r="145" spans="2:65" s="7" customFormat="1" x14ac:dyDescent="0.2">
      <c r="B145" s="107"/>
      <c r="D145" s="103" t="s">
        <v>182</v>
      </c>
      <c r="E145" s="108" t="s">
        <v>1</v>
      </c>
      <c r="F145" s="109" t="s">
        <v>201</v>
      </c>
      <c r="H145" s="110">
        <v>-3.11</v>
      </c>
      <c r="I145" s="111"/>
      <c r="L145" s="107"/>
      <c r="M145" s="112"/>
      <c r="T145" s="113"/>
      <c r="AT145" s="108" t="s">
        <v>182</v>
      </c>
      <c r="AU145" s="108" t="s">
        <v>85</v>
      </c>
      <c r="AV145" s="7" t="s">
        <v>85</v>
      </c>
      <c r="AW145" s="7" t="s">
        <v>32</v>
      </c>
      <c r="AX145" s="7" t="s">
        <v>75</v>
      </c>
      <c r="AY145" s="108" t="s">
        <v>172</v>
      </c>
    </row>
    <row r="146" spans="2:65" s="8" customFormat="1" x14ac:dyDescent="0.2">
      <c r="B146" s="114"/>
      <c r="D146" s="103" t="s">
        <v>182</v>
      </c>
      <c r="E146" s="115" t="s">
        <v>1</v>
      </c>
      <c r="F146" s="116" t="s">
        <v>186</v>
      </c>
      <c r="H146" s="117">
        <v>90.944000000000003</v>
      </c>
      <c r="I146" s="118"/>
      <c r="L146" s="114"/>
      <c r="M146" s="119"/>
      <c r="T146" s="120"/>
      <c r="AT146" s="115" t="s">
        <v>182</v>
      </c>
      <c r="AU146" s="115" t="s">
        <v>85</v>
      </c>
      <c r="AV146" s="8" t="s">
        <v>178</v>
      </c>
      <c r="AW146" s="8" t="s">
        <v>32</v>
      </c>
      <c r="AX146" s="8" t="s">
        <v>83</v>
      </c>
      <c r="AY146" s="115" t="s">
        <v>172</v>
      </c>
    </row>
    <row r="147" spans="2:65" s="7" customFormat="1" x14ac:dyDescent="0.2">
      <c r="B147" s="107"/>
      <c r="D147" s="103" t="s">
        <v>182</v>
      </c>
      <c r="F147" s="109" t="s">
        <v>1038</v>
      </c>
      <c r="H147" s="110">
        <v>1546.048</v>
      </c>
      <c r="I147" s="111"/>
      <c r="L147" s="107"/>
      <c r="M147" s="112"/>
      <c r="T147" s="113"/>
      <c r="AT147" s="108" t="s">
        <v>182</v>
      </c>
      <c r="AU147" s="108" t="s">
        <v>85</v>
      </c>
      <c r="AV147" s="7" t="s">
        <v>85</v>
      </c>
      <c r="AW147" s="7" t="s">
        <v>3</v>
      </c>
      <c r="AX147" s="7" t="s">
        <v>83</v>
      </c>
      <c r="AY147" s="108" t="s">
        <v>172</v>
      </c>
    </row>
    <row r="148" spans="2:65" s="1" customFormat="1" ht="24.2" customHeight="1" x14ac:dyDescent="0.2">
      <c r="B148" s="21"/>
      <c r="C148" s="152" t="s">
        <v>205</v>
      </c>
      <c r="D148" s="152" t="s">
        <v>174</v>
      </c>
      <c r="E148" s="153" t="s">
        <v>212</v>
      </c>
      <c r="F148" s="154" t="s">
        <v>213</v>
      </c>
      <c r="G148" s="155" t="s">
        <v>189</v>
      </c>
      <c r="H148" s="156">
        <v>0.746</v>
      </c>
      <c r="I148" s="94">
        <v>155.19999999999999</v>
      </c>
      <c r="J148" s="157">
        <f>ROUND(I148*H148,2)</f>
        <v>115.78</v>
      </c>
      <c r="K148" s="158"/>
      <c r="L148" s="21"/>
      <c r="M148" s="159" t="s">
        <v>1</v>
      </c>
      <c r="N148" s="98" t="s">
        <v>40</v>
      </c>
      <c r="P148" s="99">
        <f>O148*H148</f>
        <v>0</v>
      </c>
      <c r="Q148" s="99">
        <v>0</v>
      </c>
      <c r="R148" s="99">
        <f>Q148*H148</f>
        <v>0</v>
      </c>
      <c r="S148" s="99">
        <v>0</v>
      </c>
      <c r="T148" s="100">
        <f>S148*H148</f>
        <v>0</v>
      </c>
      <c r="AR148" s="101" t="s">
        <v>178</v>
      </c>
      <c r="AT148" s="101" t="s">
        <v>174</v>
      </c>
      <c r="AU148" s="101" t="s">
        <v>85</v>
      </c>
      <c r="AY148" s="10" t="s">
        <v>172</v>
      </c>
      <c r="BE148" s="102">
        <f>IF(N148="základní",J148,0)</f>
        <v>115.78</v>
      </c>
      <c r="BF148" s="102">
        <f>IF(N148="snížená",J148,0)</f>
        <v>0</v>
      </c>
      <c r="BG148" s="102">
        <f>IF(N148="zákl. přenesená",J148,0)</f>
        <v>0</v>
      </c>
      <c r="BH148" s="102">
        <f>IF(N148="sníž. přenesená",J148,0)</f>
        <v>0</v>
      </c>
      <c r="BI148" s="102">
        <f>IF(N148="nulová",J148,0)</f>
        <v>0</v>
      </c>
      <c r="BJ148" s="10" t="s">
        <v>83</v>
      </c>
      <c r="BK148" s="102">
        <f>ROUND(I148*H148,2)</f>
        <v>115.78</v>
      </c>
      <c r="BL148" s="10" t="s">
        <v>178</v>
      </c>
      <c r="BM148" s="101" t="s">
        <v>1039</v>
      </c>
    </row>
    <row r="149" spans="2:65" s="1" customFormat="1" ht="29.25" x14ac:dyDescent="0.2">
      <c r="B149" s="21"/>
      <c r="D149" s="103" t="s">
        <v>180</v>
      </c>
      <c r="F149" s="104" t="s">
        <v>215</v>
      </c>
      <c r="I149" s="105"/>
      <c r="L149" s="21"/>
      <c r="M149" s="106"/>
      <c r="T149" s="33"/>
      <c r="AT149" s="10" t="s">
        <v>180</v>
      </c>
      <c r="AU149" s="10" t="s">
        <v>85</v>
      </c>
    </row>
    <row r="150" spans="2:65" s="7" customFormat="1" x14ac:dyDescent="0.2">
      <c r="B150" s="107"/>
      <c r="D150" s="103" t="s">
        <v>182</v>
      </c>
      <c r="E150" s="108" t="s">
        <v>137</v>
      </c>
      <c r="F150" s="109" t="s">
        <v>1040</v>
      </c>
      <c r="H150" s="110">
        <v>0.746</v>
      </c>
      <c r="I150" s="111"/>
      <c r="L150" s="107"/>
      <c r="M150" s="112"/>
      <c r="T150" s="113"/>
      <c r="AT150" s="108" t="s">
        <v>182</v>
      </c>
      <c r="AU150" s="108" t="s">
        <v>85</v>
      </c>
      <c r="AV150" s="7" t="s">
        <v>85</v>
      </c>
      <c r="AW150" s="7" t="s">
        <v>32</v>
      </c>
      <c r="AX150" s="7" t="s">
        <v>83</v>
      </c>
      <c r="AY150" s="108" t="s">
        <v>172</v>
      </c>
    </row>
    <row r="151" spans="2:65" s="1" customFormat="1" ht="24.2" customHeight="1" x14ac:dyDescent="0.2">
      <c r="B151" s="21"/>
      <c r="C151" s="152" t="s">
        <v>211</v>
      </c>
      <c r="D151" s="152" t="s">
        <v>174</v>
      </c>
      <c r="E151" s="153" t="s">
        <v>221</v>
      </c>
      <c r="F151" s="154" t="s">
        <v>222</v>
      </c>
      <c r="G151" s="155" t="s">
        <v>177</v>
      </c>
      <c r="H151" s="156">
        <v>31.1</v>
      </c>
      <c r="I151" s="94">
        <v>14.549999999999999</v>
      </c>
      <c r="J151" s="157">
        <f>ROUND(I151*H151,2)</f>
        <v>452.51</v>
      </c>
      <c r="K151" s="158"/>
      <c r="L151" s="21"/>
      <c r="M151" s="159" t="s">
        <v>1</v>
      </c>
      <c r="N151" s="98" t="s">
        <v>40</v>
      </c>
      <c r="P151" s="99">
        <f>O151*H151</f>
        <v>0</v>
      </c>
      <c r="Q151" s="99">
        <v>0</v>
      </c>
      <c r="R151" s="99">
        <f>Q151*H151</f>
        <v>0</v>
      </c>
      <c r="S151" s="99">
        <v>0</v>
      </c>
      <c r="T151" s="100">
        <f>S151*H151</f>
        <v>0</v>
      </c>
      <c r="AR151" s="101" t="s">
        <v>178</v>
      </c>
      <c r="AT151" s="101" t="s">
        <v>174</v>
      </c>
      <c r="AU151" s="101" t="s">
        <v>85</v>
      </c>
      <c r="AY151" s="10" t="s">
        <v>172</v>
      </c>
      <c r="BE151" s="102">
        <f>IF(N151="základní",J151,0)</f>
        <v>452.51</v>
      </c>
      <c r="BF151" s="102">
        <f>IF(N151="snížená",J151,0)</f>
        <v>0</v>
      </c>
      <c r="BG151" s="102">
        <f>IF(N151="zákl. přenesená",J151,0)</f>
        <v>0</v>
      </c>
      <c r="BH151" s="102">
        <f>IF(N151="sníž. přenesená",J151,0)</f>
        <v>0</v>
      </c>
      <c r="BI151" s="102">
        <f>IF(N151="nulová",J151,0)</f>
        <v>0</v>
      </c>
      <c r="BJ151" s="10" t="s">
        <v>83</v>
      </c>
      <c r="BK151" s="102">
        <f>ROUND(I151*H151,2)</f>
        <v>452.51</v>
      </c>
      <c r="BL151" s="10" t="s">
        <v>178</v>
      </c>
      <c r="BM151" s="101" t="s">
        <v>1041</v>
      </c>
    </row>
    <row r="152" spans="2:65" s="1" customFormat="1" ht="19.5" x14ac:dyDescent="0.2">
      <c r="B152" s="21"/>
      <c r="D152" s="103" t="s">
        <v>180</v>
      </c>
      <c r="F152" s="104" t="s">
        <v>224</v>
      </c>
      <c r="I152" s="105"/>
      <c r="L152" s="21"/>
      <c r="M152" s="106"/>
      <c r="T152" s="33"/>
      <c r="AT152" s="10" t="s">
        <v>180</v>
      </c>
      <c r="AU152" s="10" t="s">
        <v>85</v>
      </c>
    </row>
    <row r="153" spans="2:65" s="7" customFormat="1" x14ac:dyDescent="0.2">
      <c r="B153" s="107"/>
      <c r="D153" s="103" t="s">
        <v>182</v>
      </c>
      <c r="E153" s="108" t="s">
        <v>1</v>
      </c>
      <c r="F153" s="109" t="s">
        <v>125</v>
      </c>
      <c r="H153" s="110">
        <v>31.1</v>
      </c>
      <c r="I153" s="111"/>
      <c r="L153" s="107"/>
      <c r="M153" s="112"/>
      <c r="T153" s="113"/>
      <c r="AT153" s="108" t="s">
        <v>182</v>
      </c>
      <c r="AU153" s="108" t="s">
        <v>85</v>
      </c>
      <c r="AV153" s="7" t="s">
        <v>85</v>
      </c>
      <c r="AW153" s="7" t="s">
        <v>32</v>
      </c>
      <c r="AX153" s="7" t="s">
        <v>83</v>
      </c>
      <c r="AY153" s="108" t="s">
        <v>172</v>
      </c>
    </row>
    <row r="154" spans="2:65" s="1" customFormat="1" ht="16.5" customHeight="1" x14ac:dyDescent="0.2">
      <c r="B154" s="21"/>
      <c r="C154" s="166" t="s">
        <v>220</v>
      </c>
      <c r="D154" s="166" t="s">
        <v>229</v>
      </c>
      <c r="E154" s="167" t="s">
        <v>230</v>
      </c>
      <c r="F154" s="168" t="s">
        <v>231</v>
      </c>
      <c r="G154" s="169" t="s">
        <v>232</v>
      </c>
      <c r="H154" s="170">
        <v>0.93300000000000005</v>
      </c>
      <c r="I154" s="134">
        <v>126.1</v>
      </c>
      <c r="J154" s="171">
        <f>ROUND(I154*H154,2)</f>
        <v>117.65</v>
      </c>
      <c r="K154" s="172"/>
      <c r="L154" s="137"/>
      <c r="M154" s="173" t="s">
        <v>1</v>
      </c>
      <c r="N154" s="139" t="s">
        <v>40</v>
      </c>
      <c r="P154" s="99">
        <f>O154*H154</f>
        <v>0</v>
      </c>
      <c r="Q154" s="99">
        <v>1E-3</v>
      </c>
      <c r="R154" s="99">
        <f>Q154*H154</f>
        <v>9.3300000000000002E-4</v>
      </c>
      <c r="S154" s="99">
        <v>0</v>
      </c>
      <c r="T154" s="100">
        <f>S154*H154</f>
        <v>0</v>
      </c>
      <c r="AR154" s="101" t="s">
        <v>228</v>
      </c>
      <c r="AT154" s="101" t="s">
        <v>229</v>
      </c>
      <c r="AU154" s="101" t="s">
        <v>85</v>
      </c>
      <c r="AY154" s="10" t="s">
        <v>172</v>
      </c>
      <c r="BE154" s="102">
        <f>IF(N154="základní",J154,0)</f>
        <v>117.65</v>
      </c>
      <c r="BF154" s="102">
        <f>IF(N154="snížená",J154,0)</f>
        <v>0</v>
      </c>
      <c r="BG154" s="102">
        <f>IF(N154="zákl. přenesená",J154,0)</f>
        <v>0</v>
      </c>
      <c r="BH154" s="102">
        <f>IF(N154="sníž. přenesená",J154,0)</f>
        <v>0</v>
      </c>
      <c r="BI154" s="102">
        <f>IF(N154="nulová",J154,0)</f>
        <v>0</v>
      </c>
      <c r="BJ154" s="10" t="s">
        <v>83</v>
      </c>
      <c r="BK154" s="102">
        <f>ROUND(I154*H154,2)</f>
        <v>117.65</v>
      </c>
      <c r="BL154" s="10" t="s">
        <v>178</v>
      </c>
      <c r="BM154" s="101" t="s">
        <v>1042</v>
      </c>
    </row>
    <row r="155" spans="2:65" s="1" customFormat="1" x14ac:dyDescent="0.2">
      <c r="B155" s="21"/>
      <c r="D155" s="103" t="s">
        <v>180</v>
      </c>
      <c r="F155" s="104" t="s">
        <v>231</v>
      </c>
      <c r="I155" s="105"/>
      <c r="L155" s="21"/>
      <c r="M155" s="106"/>
      <c r="T155" s="33"/>
      <c r="AT155" s="10" t="s">
        <v>180</v>
      </c>
      <c r="AU155" s="10" t="s">
        <v>85</v>
      </c>
    </row>
    <row r="156" spans="2:65" s="7" customFormat="1" x14ac:dyDescent="0.2">
      <c r="B156" s="107"/>
      <c r="D156" s="103" t="s">
        <v>182</v>
      </c>
      <c r="F156" s="109" t="s">
        <v>1043</v>
      </c>
      <c r="H156" s="110">
        <v>0.93300000000000005</v>
      </c>
      <c r="I156" s="111"/>
      <c r="L156" s="107"/>
      <c r="M156" s="112"/>
      <c r="T156" s="113"/>
      <c r="AT156" s="108" t="s">
        <v>182</v>
      </c>
      <c r="AU156" s="108" t="s">
        <v>85</v>
      </c>
      <c r="AV156" s="7" t="s">
        <v>85</v>
      </c>
      <c r="AW156" s="7" t="s">
        <v>3</v>
      </c>
      <c r="AX156" s="7" t="s">
        <v>83</v>
      </c>
      <c r="AY156" s="108" t="s">
        <v>172</v>
      </c>
    </row>
    <row r="157" spans="2:65" s="1" customFormat="1" ht="24.2" customHeight="1" x14ac:dyDescent="0.2">
      <c r="B157" s="21"/>
      <c r="C157" s="152" t="s">
        <v>228</v>
      </c>
      <c r="D157" s="152" t="s">
        <v>174</v>
      </c>
      <c r="E157" s="153" t="s">
        <v>236</v>
      </c>
      <c r="F157" s="154" t="s">
        <v>237</v>
      </c>
      <c r="G157" s="155" t="s">
        <v>177</v>
      </c>
      <c r="H157" s="156">
        <v>158</v>
      </c>
      <c r="I157" s="94">
        <v>24.2</v>
      </c>
      <c r="J157" s="157">
        <f>ROUND(I157*H157,2)</f>
        <v>3823.6</v>
      </c>
      <c r="K157" s="158"/>
      <c r="L157" s="21"/>
      <c r="M157" s="159" t="s">
        <v>1</v>
      </c>
      <c r="N157" s="98" t="s">
        <v>40</v>
      </c>
      <c r="P157" s="99">
        <f>O157*H157</f>
        <v>0</v>
      </c>
      <c r="Q157" s="99">
        <v>0</v>
      </c>
      <c r="R157" s="99">
        <f>Q157*H157</f>
        <v>0</v>
      </c>
      <c r="S157" s="99">
        <v>0</v>
      </c>
      <c r="T157" s="100">
        <f>S157*H157</f>
        <v>0</v>
      </c>
      <c r="AR157" s="101" t="s">
        <v>178</v>
      </c>
      <c r="AT157" s="101" t="s">
        <v>174</v>
      </c>
      <c r="AU157" s="101" t="s">
        <v>85</v>
      </c>
      <c r="AY157" s="10" t="s">
        <v>172</v>
      </c>
      <c r="BE157" s="102">
        <f>IF(N157="základní",J157,0)</f>
        <v>3823.6</v>
      </c>
      <c r="BF157" s="102">
        <f>IF(N157="snížená",J157,0)</f>
        <v>0</v>
      </c>
      <c r="BG157" s="102">
        <f>IF(N157="zákl. přenesená",J157,0)</f>
        <v>0</v>
      </c>
      <c r="BH157" s="102">
        <f>IF(N157="sníž. přenesená",J157,0)</f>
        <v>0</v>
      </c>
      <c r="BI157" s="102">
        <f>IF(N157="nulová",J157,0)</f>
        <v>0</v>
      </c>
      <c r="BJ157" s="10" t="s">
        <v>83</v>
      </c>
      <c r="BK157" s="102">
        <f>ROUND(I157*H157,2)</f>
        <v>3823.6</v>
      </c>
      <c r="BL157" s="10" t="s">
        <v>178</v>
      </c>
      <c r="BM157" s="101" t="s">
        <v>1044</v>
      </c>
    </row>
    <row r="158" spans="2:65" s="1" customFormat="1" ht="19.5" x14ac:dyDescent="0.2">
      <c r="B158" s="21"/>
      <c r="D158" s="103" t="s">
        <v>180</v>
      </c>
      <c r="F158" s="104" t="s">
        <v>239</v>
      </c>
      <c r="I158" s="105"/>
      <c r="L158" s="21"/>
      <c r="M158" s="106"/>
      <c r="T158" s="33"/>
      <c r="AT158" s="10" t="s">
        <v>180</v>
      </c>
      <c r="AU158" s="10" t="s">
        <v>85</v>
      </c>
    </row>
    <row r="159" spans="2:65" s="7" customFormat="1" x14ac:dyDescent="0.2">
      <c r="B159" s="107"/>
      <c r="D159" s="103" t="s">
        <v>182</v>
      </c>
      <c r="E159" s="108" t="s">
        <v>1</v>
      </c>
      <c r="F159" s="109" t="s">
        <v>975</v>
      </c>
      <c r="H159" s="110">
        <v>158</v>
      </c>
      <c r="I159" s="111"/>
      <c r="L159" s="107"/>
      <c r="M159" s="112"/>
      <c r="T159" s="113"/>
      <c r="AT159" s="108" t="s">
        <v>182</v>
      </c>
      <c r="AU159" s="108" t="s">
        <v>85</v>
      </c>
      <c r="AV159" s="7" t="s">
        <v>85</v>
      </c>
      <c r="AW159" s="7" t="s">
        <v>32</v>
      </c>
      <c r="AX159" s="7" t="s">
        <v>83</v>
      </c>
      <c r="AY159" s="108" t="s">
        <v>172</v>
      </c>
    </row>
    <row r="160" spans="2:65" s="1" customFormat="1" ht="16.5" customHeight="1" x14ac:dyDescent="0.2">
      <c r="B160" s="21"/>
      <c r="C160" s="152" t="s">
        <v>235</v>
      </c>
      <c r="D160" s="152" t="s">
        <v>174</v>
      </c>
      <c r="E160" s="153" t="s">
        <v>242</v>
      </c>
      <c r="F160" s="154" t="s">
        <v>243</v>
      </c>
      <c r="G160" s="155" t="s">
        <v>177</v>
      </c>
      <c r="H160" s="156">
        <v>31.1</v>
      </c>
      <c r="I160" s="94">
        <v>28.66</v>
      </c>
      <c r="J160" s="157">
        <f>ROUND(I160*H160,2)</f>
        <v>891.33</v>
      </c>
      <c r="K160" s="158"/>
      <c r="L160" s="21"/>
      <c r="M160" s="159" t="s">
        <v>1</v>
      </c>
      <c r="N160" s="98" t="s">
        <v>40</v>
      </c>
      <c r="P160" s="99">
        <f>O160*H160</f>
        <v>0</v>
      </c>
      <c r="Q160" s="99">
        <v>0</v>
      </c>
      <c r="R160" s="99">
        <f>Q160*H160</f>
        <v>0</v>
      </c>
      <c r="S160" s="99">
        <v>0</v>
      </c>
      <c r="T160" s="100">
        <f>S160*H160</f>
        <v>0</v>
      </c>
      <c r="AR160" s="101" t="s">
        <v>178</v>
      </c>
      <c r="AT160" s="101" t="s">
        <v>174</v>
      </c>
      <c r="AU160" s="101" t="s">
        <v>85</v>
      </c>
      <c r="AY160" s="10" t="s">
        <v>172</v>
      </c>
      <c r="BE160" s="102">
        <f>IF(N160="základní",J160,0)</f>
        <v>891.33</v>
      </c>
      <c r="BF160" s="102">
        <f>IF(N160="snížená",J160,0)</f>
        <v>0</v>
      </c>
      <c r="BG160" s="102">
        <f>IF(N160="zákl. přenesená",J160,0)</f>
        <v>0</v>
      </c>
      <c r="BH160" s="102">
        <f>IF(N160="sníž. přenesená",J160,0)</f>
        <v>0</v>
      </c>
      <c r="BI160" s="102">
        <f>IF(N160="nulová",J160,0)</f>
        <v>0</v>
      </c>
      <c r="BJ160" s="10" t="s">
        <v>83</v>
      </c>
      <c r="BK160" s="102">
        <f>ROUND(I160*H160,2)</f>
        <v>891.33</v>
      </c>
      <c r="BL160" s="10" t="s">
        <v>178</v>
      </c>
      <c r="BM160" s="101" t="s">
        <v>1045</v>
      </c>
    </row>
    <row r="161" spans="2:65" s="1" customFormat="1" ht="29.25" x14ac:dyDescent="0.2">
      <c r="B161" s="21"/>
      <c r="D161" s="103" t="s">
        <v>180</v>
      </c>
      <c r="F161" s="104" t="s">
        <v>245</v>
      </c>
      <c r="I161" s="105"/>
      <c r="L161" s="21"/>
      <c r="M161" s="106"/>
      <c r="T161" s="33"/>
      <c r="AT161" s="10" t="s">
        <v>180</v>
      </c>
      <c r="AU161" s="10" t="s">
        <v>85</v>
      </c>
    </row>
    <row r="162" spans="2:65" s="7" customFormat="1" x14ac:dyDescent="0.2">
      <c r="B162" s="107"/>
      <c r="D162" s="103" t="s">
        <v>182</v>
      </c>
      <c r="E162" s="108" t="s">
        <v>125</v>
      </c>
      <c r="F162" s="109" t="s">
        <v>1046</v>
      </c>
      <c r="H162" s="110">
        <v>31.1</v>
      </c>
      <c r="I162" s="111"/>
      <c r="L162" s="107"/>
      <c r="M162" s="112"/>
      <c r="T162" s="113"/>
      <c r="AT162" s="108" t="s">
        <v>182</v>
      </c>
      <c r="AU162" s="108" t="s">
        <v>85</v>
      </c>
      <c r="AV162" s="7" t="s">
        <v>85</v>
      </c>
      <c r="AW162" s="7" t="s">
        <v>32</v>
      </c>
      <c r="AX162" s="7" t="s">
        <v>83</v>
      </c>
      <c r="AY162" s="108" t="s">
        <v>172</v>
      </c>
    </row>
    <row r="163" spans="2:65" s="6" customFormat="1" ht="22.9" customHeight="1" x14ac:dyDescent="0.2">
      <c r="B163" s="76"/>
      <c r="D163" s="77" t="s">
        <v>74</v>
      </c>
      <c r="E163" s="86" t="s">
        <v>205</v>
      </c>
      <c r="F163" s="86" t="s">
        <v>317</v>
      </c>
      <c r="I163" s="79"/>
      <c r="J163" s="87">
        <f>BK163</f>
        <v>164184.07</v>
      </c>
      <c r="L163" s="76"/>
      <c r="M163" s="81"/>
      <c r="P163" s="82">
        <f>SUM(P164:P188)</f>
        <v>0</v>
      </c>
      <c r="R163" s="82">
        <f>SUM(R164:R188)</f>
        <v>254.6770746</v>
      </c>
      <c r="T163" s="83">
        <f>SUM(T164:T188)</f>
        <v>0</v>
      </c>
      <c r="AR163" s="77" t="s">
        <v>83</v>
      </c>
      <c r="AT163" s="84" t="s">
        <v>74</v>
      </c>
      <c r="AU163" s="84" t="s">
        <v>83</v>
      </c>
      <c r="AY163" s="77" t="s">
        <v>172</v>
      </c>
      <c r="BK163" s="85">
        <f>SUM(BK164:BK188)</f>
        <v>164184.07</v>
      </c>
    </row>
    <row r="164" spans="2:65" s="1" customFormat="1" ht="24.2" customHeight="1" x14ac:dyDescent="0.2">
      <c r="B164" s="21"/>
      <c r="C164" s="174" t="s">
        <v>241</v>
      </c>
      <c r="D164" s="152" t="s">
        <v>174</v>
      </c>
      <c r="E164" s="153" t="s">
        <v>346</v>
      </c>
      <c r="F164" s="154" t="s">
        <v>1450</v>
      </c>
      <c r="G164" s="155" t="s">
        <v>177</v>
      </c>
      <c r="H164" s="156">
        <v>134.9</v>
      </c>
      <c r="I164" s="94">
        <v>258.12</v>
      </c>
      <c r="J164" s="157">
        <f>ROUND(I164*H164,2)</f>
        <v>34820.39</v>
      </c>
      <c r="K164" s="158"/>
      <c r="L164" s="21"/>
      <c r="M164" s="159" t="s">
        <v>1</v>
      </c>
      <c r="N164" s="98" t="s">
        <v>40</v>
      </c>
      <c r="P164" s="99">
        <f>O164*H164</f>
        <v>0</v>
      </c>
      <c r="Q164" s="99">
        <v>0.12966</v>
      </c>
      <c r="R164" s="99">
        <f>Q164*H164</f>
        <v>17.491133999999999</v>
      </c>
      <c r="S164" s="99">
        <v>0</v>
      </c>
      <c r="T164" s="100">
        <f>S164*H164</f>
        <v>0</v>
      </c>
      <c r="AR164" s="101" t="s">
        <v>178</v>
      </c>
      <c r="AT164" s="101" t="s">
        <v>174</v>
      </c>
      <c r="AU164" s="101" t="s">
        <v>85</v>
      </c>
      <c r="AY164" s="10" t="s">
        <v>172</v>
      </c>
      <c r="BE164" s="102">
        <f>IF(N164="základní",J164,0)</f>
        <v>34820.39</v>
      </c>
      <c r="BF164" s="102">
        <f>IF(N164="snížená",J164,0)</f>
        <v>0</v>
      </c>
      <c r="BG164" s="102">
        <f>IF(N164="zákl. přenesená",J164,0)</f>
        <v>0</v>
      </c>
      <c r="BH164" s="102">
        <f>IF(N164="sníž. přenesená",J164,0)</f>
        <v>0</v>
      </c>
      <c r="BI164" s="102">
        <f>IF(N164="nulová",J164,0)</f>
        <v>0</v>
      </c>
      <c r="BJ164" s="10" t="s">
        <v>83</v>
      </c>
      <c r="BK164" s="102">
        <f>ROUND(I164*H164,2)</f>
        <v>34820.39</v>
      </c>
      <c r="BL164" s="10" t="s">
        <v>178</v>
      </c>
      <c r="BM164" s="101" t="s">
        <v>1047</v>
      </c>
    </row>
    <row r="165" spans="2:65" s="1" customFormat="1" ht="29.25" x14ac:dyDescent="0.2">
      <c r="B165" s="21"/>
      <c r="D165" s="103" t="s">
        <v>180</v>
      </c>
      <c r="F165" s="104" t="s">
        <v>1451</v>
      </c>
      <c r="I165" s="105"/>
      <c r="L165" s="21"/>
      <c r="M165" s="106"/>
      <c r="T165" s="33"/>
      <c r="AT165" s="10" t="s">
        <v>180</v>
      </c>
      <c r="AU165" s="10" t="s">
        <v>85</v>
      </c>
    </row>
    <row r="166" spans="2:65" s="7" customFormat="1" x14ac:dyDescent="0.2">
      <c r="B166" s="107"/>
      <c r="D166" s="103" t="s">
        <v>182</v>
      </c>
      <c r="E166" s="108" t="s">
        <v>954</v>
      </c>
      <c r="F166" s="109" t="s">
        <v>1048</v>
      </c>
      <c r="H166" s="110">
        <v>126.4</v>
      </c>
      <c r="I166" s="111"/>
      <c r="L166" s="107"/>
      <c r="M166" s="112"/>
      <c r="T166" s="113"/>
      <c r="AT166" s="108" t="s">
        <v>182</v>
      </c>
      <c r="AU166" s="108" t="s">
        <v>85</v>
      </c>
      <c r="AV166" s="7" t="s">
        <v>85</v>
      </c>
      <c r="AW166" s="7" t="s">
        <v>32</v>
      </c>
      <c r="AX166" s="7" t="s">
        <v>75</v>
      </c>
      <c r="AY166" s="108" t="s">
        <v>172</v>
      </c>
    </row>
    <row r="167" spans="2:65" s="7" customFormat="1" x14ac:dyDescent="0.2">
      <c r="B167" s="107"/>
      <c r="D167" s="103" t="s">
        <v>182</v>
      </c>
      <c r="E167" s="108" t="s">
        <v>1</v>
      </c>
      <c r="F167" s="109" t="s">
        <v>1033</v>
      </c>
      <c r="H167" s="110">
        <v>8.5</v>
      </c>
      <c r="I167" s="111"/>
      <c r="L167" s="107"/>
      <c r="M167" s="112"/>
      <c r="T167" s="113"/>
      <c r="AT167" s="108" t="s">
        <v>182</v>
      </c>
      <c r="AU167" s="108" t="s">
        <v>85</v>
      </c>
      <c r="AV167" s="7" t="s">
        <v>85</v>
      </c>
      <c r="AW167" s="7" t="s">
        <v>32</v>
      </c>
      <c r="AX167" s="7" t="s">
        <v>75</v>
      </c>
      <c r="AY167" s="108" t="s">
        <v>172</v>
      </c>
    </row>
    <row r="168" spans="2:65" s="8" customFormat="1" x14ac:dyDescent="0.2">
      <c r="B168" s="114"/>
      <c r="D168" s="103" t="s">
        <v>182</v>
      </c>
      <c r="E168" s="115" t="s">
        <v>1</v>
      </c>
      <c r="F168" s="116" t="s">
        <v>186</v>
      </c>
      <c r="H168" s="117">
        <v>134.9</v>
      </c>
      <c r="I168" s="118"/>
      <c r="L168" s="114"/>
      <c r="M168" s="119"/>
      <c r="T168" s="120"/>
      <c r="AT168" s="115" t="s">
        <v>182</v>
      </c>
      <c r="AU168" s="115" t="s">
        <v>85</v>
      </c>
      <c r="AV168" s="8" t="s">
        <v>178</v>
      </c>
      <c r="AW168" s="8" t="s">
        <v>32</v>
      </c>
      <c r="AX168" s="8" t="s">
        <v>83</v>
      </c>
      <c r="AY168" s="115" t="s">
        <v>172</v>
      </c>
    </row>
    <row r="169" spans="2:65" s="1" customFormat="1" ht="24.2" customHeight="1" x14ac:dyDescent="0.2">
      <c r="B169" s="21"/>
      <c r="C169" s="152" t="s">
        <v>247</v>
      </c>
      <c r="D169" s="152" t="s">
        <v>174</v>
      </c>
      <c r="E169" s="153" t="s">
        <v>354</v>
      </c>
      <c r="F169" s="154" t="s">
        <v>355</v>
      </c>
      <c r="G169" s="155" t="s">
        <v>177</v>
      </c>
      <c r="H169" s="156">
        <v>147.54</v>
      </c>
      <c r="I169" s="94">
        <v>14.45</v>
      </c>
      <c r="J169" s="157">
        <f>ROUND(I169*H169,2)</f>
        <v>2131.9499999999998</v>
      </c>
      <c r="K169" s="158"/>
      <c r="L169" s="21"/>
      <c r="M169" s="159" t="s">
        <v>1</v>
      </c>
      <c r="N169" s="98" t="s">
        <v>40</v>
      </c>
      <c r="P169" s="99">
        <f>O169*H169</f>
        <v>0</v>
      </c>
      <c r="Q169" s="99">
        <v>5.1000000000000004E-4</v>
      </c>
      <c r="R169" s="99">
        <f>Q169*H169</f>
        <v>7.5245400000000004E-2</v>
      </c>
      <c r="S169" s="99">
        <v>0</v>
      </c>
      <c r="T169" s="100">
        <f>S169*H169</f>
        <v>0</v>
      </c>
      <c r="AR169" s="101" t="s">
        <v>178</v>
      </c>
      <c r="AT169" s="101" t="s">
        <v>174</v>
      </c>
      <c r="AU169" s="101" t="s">
        <v>85</v>
      </c>
      <c r="AY169" s="10" t="s">
        <v>172</v>
      </c>
      <c r="BE169" s="102">
        <f>IF(N169="základní",J169,0)</f>
        <v>2131.9499999999998</v>
      </c>
      <c r="BF169" s="102">
        <f>IF(N169="snížená",J169,0)</f>
        <v>0</v>
      </c>
      <c r="BG169" s="102">
        <f>IF(N169="zákl. přenesená",J169,0)</f>
        <v>0</v>
      </c>
      <c r="BH169" s="102">
        <f>IF(N169="sníž. přenesená",J169,0)</f>
        <v>0</v>
      </c>
      <c r="BI169" s="102">
        <f>IF(N169="nulová",J169,0)</f>
        <v>0</v>
      </c>
      <c r="BJ169" s="10" t="s">
        <v>83</v>
      </c>
      <c r="BK169" s="102">
        <f>ROUND(I169*H169,2)</f>
        <v>2131.9499999999998</v>
      </c>
      <c r="BL169" s="10" t="s">
        <v>178</v>
      </c>
      <c r="BM169" s="101" t="s">
        <v>1049</v>
      </c>
    </row>
    <row r="170" spans="2:65" s="1" customFormat="1" ht="19.5" x14ac:dyDescent="0.2">
      <c r="B170" s="21"/>
      <c r="D170" s="103" t="s">
        <v>180</v>
      </c>
      <c r="F170" s="104" t="s">
        <v>357</v>
      </c>
      <c r="I170" s="105"/>
      <c r="L170" s="21"/>
      <c r="M170" s="106"/>
      <c r="T170" s="33"/>
      <c r="AT170" s="10" t="s">
        <v>180</v>
      </c>
      <c r="AU170" s="10" t="s">
        <v>85</v>
      </c>
    </row>
    <row r="171" spans="2:65" s="7" customFormat="1" x14ac:dyDescent="0.2">
      <c r="B171" s="107"/>
      <c r="D171" s="103" t="s">
        <v>182</v>
      </c>
      <c r="E171" s="108" t="s">
        <v>1</v>
      </c>
      <c r="F171" s="109" t="s">
        <v>981</v>
      </c>
      <c r="H171" s="110">
        <v>139.04</v>
      </c>
      <c r="I171" s="111"/>
      <c r="L171" s="107"/>
      <c r="M171" s="112"/>
      <c r="T171" s="113"/>
      <c r="AT171" s="108" t="s">
        <v>182</v>
      </c>
      <c r="AU171" s="108" t="s">
        <v>85</v>
      </c>
      <c r="AV171" s="7" t="s">
        <v>85</v>
      </c>
      <c r="AW171" s="7" t="s">
        <v>32</v>
      </c>
      <c r="AX171" s="7" t="s">
        <v>75</v>
      </c>
      <c r="AY171" s="108" t="s">
        <v>172</v>
      </c>
    </row>
    <row r="172" spans="2:65" s="7" customFormat="1" x14ac:dyDescent="0.2">
      <c r="B172" s="107"/>
      <c r="D172" s="103" t="s">
        <v>182</v>
      </c>
      <c r="E172" s="108" t="s">
        <v>1</v>
      </c>
      <c r="F172" s="109" t="s">
        <v>1033</v>
      </c>
      <c r="H172" s="110">
        <v>8.5</v>
      </c>
      <c r="I172" s="111"/>
      <c r="L172" s="107"/>
      <c r="M172" s="112"/>
      <c r="T172" s="113"/>
      <c r="AT172" s="108" t="s">
        <v>182</v>
      </c>
      <c r="AU172" s="108" t="s">
        <v>85</v>
      </c>
      <c r="AV172" s="7" t="s">
        <v>85</v>
      </c>
      <c r="AW172" s="7" t="s">
        <v>32</v>
      </c>
      <c r="AX172" s="7" t="s">
        <v>75</v>
      </c>
      <c r="AY172" s="108" t="s">
        <v>172</v>
      </c>
    </row>
    <row r="173" spans="2:65" s="8" customFormat="1" x14ac:dyDescent="0.2">
      <c r="B173" s="114"/>
      <c r="D173" s="103" t="s">
        <v>182</v>
      </c>
      <c r="E173" s="115" t="s">
        <v>1</v>
      </c>
      <c r="F173" s="116" t="s">
        <v>186</v>
      </c>
      <c r="H173" s="117">
        <v>147.54</v>
      </c>
      <c r="I173" s="118"/>
      <c r="L173" s="114"/>
      <c r="M173" s="119"/>
      <c r="T173" s="120"/>
      <c r="AT173" s="115" t="s">
        <v>182</v>
      </c>
      <c r="AU173" s="115" t="s">
        <v>85</v>
      </c>
      <c r="AV173" s="8" t="s">
        <v>178</v>
      </c>
      <c r="AW173" s="8" t="s">
        <v>32</v>
      </c>
      <c r="AX173" s="8" t="s">
        <v>83</v>
      </c>
      <c r="AY173" s="115" t="s">
        <v>172</v>
      </c>
    </row>
    <row r="174" spans="2:65" s="1" customFormat="1" ht="33" customHeight="1" x14ac:dyDescent="0.2">
      <c r="B174" s="21"/>
      <c r="C174" s="174" t="s">
        <v>254</v>
      </c>
      <c r="D174" s="152" t="s">
        <v>174</v>
      </c>
      <c r="E174" s="153" t="s">
        <v>626</v>
      </c>
      <c r="F174" s="154" t="s">
        <v>1454</v>
      </c>
      <c r="G174" s="155" t="s">
        <v>177</v>
      </c>
      <c r="H174" s="156">
        <v>139.04</v>
      </c>
      <c r="I174" s="94">
        <v>221.65</v>
      </c>
      <c r="J174" s="157">
        <f>ROUND(I174*H174,2)</f>
        <v>30818.22</v>
      </c>
      <c r="K174" s="158"/>
      <c r="L174" s="21"/>
      <c r="M174" s="159" t="s">
        <v>1</v>
      </c>
      <c r="N174" s="98" t="s">
        <v>40</v>
      </c>
      <c r="P174" s="99">
        <f>O174*H174</f>
        <v>0</v>
      </c>
      <c r="Q174" s="99">
        <v>0.13188</v>
      </c>
      <c r="R174" s="99">
        <f>Q174*H174</f>
        <v>18.336595199999998</v>
      </c>
      <c r="S174" s="99">
        <v>0</v>
      </c>
      <c r="T174" s="100">
        <f>S174*H174</f>
        <v>0</v>
      </c>
      <c r="AR174" s="101" t="s">
        <v>178</v>
      </c>
      <c r="AT174" s="101" t="s">
        <v>174</v>
      </c>
      <c r="AU174" s="101" t="s">
        <v>85</v>
      </c>
      <c r="AY174" s="10" t="s">
        <v>172</v>
      </c>
      <c r="BE174" s="102">
        <f>IF(N174="základní",J174,0)</f>
        <v>30818.22</v>
      </c>
      <c r="BF174" s="102">
        <f>IF(N174="snížená",J174,0)</f>
        <v>0</v>
      </c>
      <c r="BG174" s="102">
        <f>IF(N174="zákl. přenesená",J174,0)</f>
        <v>0</v>
      </c>
      <c r="BH174" s="102">
        <f>IF(N174="sníž. přenesená",J174,0)</f>
        <v>0</v>
      </c>
      <c r="BI174" s="102">
        <f>IF(N174="nulová",J174,0)</f>
        <v>0</v>
      </c>
      <c r="BJ174" s="10" t="s">
        <v>83</v>
      </c>
      <c r="BK174" s="102">
        <f>ROUND(I174*H174,2)</f>
        <v>30818.22</v>
      </c>
      <c r="BL174" s="10" t="s">
        <v>178</v>
      </c>
      <c r="BM174" s="101" t="s">
        <v>1050</v>
      </c>
    </row>
    <row r="175" spans="2:65" s="1" customFormat="1" ht="29.25" x14ac:dyDescent="0.2">
      <c r="B175" s="21"/>
      <c r="D175" s="103" t="s">
        <v>180</v>
      </c>
      <c r="F175" s="104" t="s">
        <v>1460</v>
      </c>
      <c r="I175" s="105"/>
      <c r="L175" s="21"/>
      <c r="M175" s="106"/>
      <c r="T175" s="33"/>
      <c r="AT175" s="10" t="s">
        <v>180</v>
      </c>
      <c r="AU175" s="10" t="s">
        <v>85</v>
      </c>
    </row>
    <row r="176" spans="2:65" s="7" customFormat="1" x14ac:dyDescent="0.2">
      <c r="B176" s="107"/>
      <c r="D176" s="103" t="s">
        <v>182</v>
      </c>
      <c r="E176" s="108" t="s">
        <v>1</v>
      </c>
      <c r="F176" s="109" t="s">
        <v>981</v>
      </c>
      <c r="H176" s="110">
        <v>139.04</v>
      </c>
      <c r="I176" s="111"/>
      <c r="L176" s="107"/>
      <c r="M176" s="112"/>
      <c r="T176" s="113"/>
      <c r="AT176" s="108" t="s">
        <v>182</v>
      </c>
      <c r="AU176" s="108" t="s">
        <v>85</v>
      </c>
      <c r="AV176" s="7" t="s">
        <v>85</v>
      </c>
      <c r="AW176" s="7" t="s">
        <v>32</v>
      </c>
      <c r="AX176" s="7" t="s">
        <v>83</v>
      </c>
      <c r="AY176" s="108" t="s">
        <v>172</v>
      </c>
    </row>
    <row r="177" spans="2:65" s="1" customFormat="1" ht="21.75" customHeight="1" x14ac:dyDescent="0.2">
      <c r="B177" s="21"/>
      <c r="C177" s="152" t="s">
        <v>261</v>
      </c>
      <c r="D177" s="152" t="s">
        <v>174</v>
      </c>
      <c r="E177" s="153" t="s">
        <v>1051</v>
      </c>
      <c r="F177" s="154" t="s">
        <v>1052</v>
      </c>
      <c r="G177" s="155" t="s">
        <v>177</v>
      </c>
      <c r="H177" s="156">
        <v>467.68</v>
      </c>
      <c r="I177" s="94">
        <v>197.79</v>
      </c>
      <c r="J177" s="157">
        <f>ROUND(I177*H177,2)</f>
        <v>92502.43</v>
      </c>
      <c r="K177" s="158"/>
      <c r="L177" s="21"/>
      <c r="M177" s="159" t="s">
        <v>1</v>
      </c>
      <c r="N177" s="98" t="s">
        <v>40</v>
      </c>
      <c r="P177" s="99">
        <f>O177*H177</f>
        <v>0</v>
      </c>
      <c r="Q177" s="99">
        <v>0.46</v>
      </c>
      <c r="R177" s="99">
        <f>Q177*H177</f>
        <v>215.1328</v>
      </c>
      <c r="S177" s="99">
        <v>0</v>
      </c>
      <c r="T177" s="100">
        <f>S177*H177</f>
        <v>0</v>
      </c>
      <c r="AR177" s="101" t="s">
        <v>178</v>
      </c>
      <c r="AT177" s="101" t="s">
        <v>174</v>
      </c>
      <c r="AU177" s="101" t="s">
        <v>85</v>
      </c>
      <c r="AY177" s="10" t="s">
        <v>172</v>
      </c>
      <c r="BE177" s="102">
        <f>IF(N177="základní",J177,0)</f>
        <v>92502.43</v>
      </c>
      <c r="BF177" s="102">
        <f>IF(N177="snížená",J177,0)</f>
        <v>0</v>
      </c>
      <c r="BG177" s="102">
        <f>IF(N177="zákl. přenesená",J177,0)</f>
        <v>0</v>
      </c>
      <c r="BH177" s="102">
        <f>IF(N177="sníž. přenesená",J177,0)</f>
        <v>0</v>
      </c>
      <c r="BI177" s="102">
        <f>IF(N177="nulová",J177,0)</f>
        <v>0</v>
      </c>
      <c r="BJ177" s="10" t="s">
        <v>83</v>
      </c>
      <c r="BK177" s="102">
        <f>ROUND(I177*H177,2)</f>
        <v>92502.43</v>
      </c>
      <c r="BL177" s="10" t="s">
        <v>178</v>
      </c>
      <c r="BM177" s="101" t="s">
        <v>1053</v>
      </c>
    </row>
    <row r="178" spans="2:65" s="1" customFormat="1" ht="19.5" x14ac:dyDescent="0.2">
      <c r="B178" s="21"/>
      <c r="D178" s="103" t="s">
        <v>180</v>
      </c>
      <c r="F178" s="104" t="s">
        <v>1054</v>
      </c>
      <c r="I178" s="105"/>
      <c r="L178" s="21"/>
      <c r="M178" s="106"/>
      <c r="T178" s="33"/>
      <c r="AT178" s="10" t="s">
        <v>180</v>
      </c>
      <c r="AU178" s="10" t="s">
        <v>85</v>
      </c>
    </row>
    <row r="179" spans="2:65" s="7" customFormat="1" x14ac:dyDescent="0.2">
      <c r="B179" s="107"/>
      <c r="D179" s="103" t="s">
        <v>182</v>
      </c>
      <c r="E179" s="108" t="s">
        <v>1</v>
      </c>
      <c r="F179" s="109" t="s">
        <v>1055</v>
      </c>
      <c r="H179" s="110">
        <v>151.68</v>
      </c>
      <c r="I179" s="111"/>
      <c r="L179" s="107"/>
      <c r="M179" s="112"/>
      <c r="T179" s="113"/>
      <c r="AT179" s="108" t="s">
        <v>182</v>
      </c>
      <c r="AU179" s="108" t="s">
        <v>85</v>
      </c>
      <c r="AV179" s="7" t="s">
        <v>85</v>
      </c>
      <c r="AW179" s="7" t="s">
        <v>32</v>
      </c>
      <c r="AX179" s="7" t="s">
        <v>75</v>
      </c>
      <c r="AY179" s="108" t="s">
        <v>172</v>
      </c>
    </row>
    <row r="180" spans="2:65" s="160" customFormat="1" x14ac:dyDescent="0.2">
      <c r="B180" s="161"/>
      <c r="D180" s="103" t="s">
        <v>182</v>
      </c>
      <c r="E180" s="162" t="s">
        <v>1</v>
      </c>
      <c r="F180" s="163" t="s">
        <v>1056</v>
      </c>
      <c r="H180" s="162" t="s">
        <v>1</v>
      </c>
      <c r="I180" s="121"/>
      <c r="L180" s="161"/>
      <c r="M180" s="164"/>
      <c r="T180" s="165"/>
      <c r="AT180" s="162" t="s">
        <v>182</v>
      </c>
      <c r="AU180" s="162" t="s">
        <v>85</v>
      </c>
      <c r="AV180" s="160" t="s">
        <v>83</v>
      </c>
      <c r="AW180" s="160" t="s">
        <v>32</v>
      </c>
      <c r="AX180" s="160" t="s">
        <v>75</v>
      </c>
      <c r="AY180" s="162" t="s">
        <v>172</v>
      </c>
    </row>
    <row r="181" spans="2:65" s="7" customFormat="1" x14ac:dyDescent="0.2">
      <c r="B181" s="107"/>
      <c r="D181" s="103" t="s">
        <v>182</v>
      </c>
      <c r="E181" s="108" t="s">
        <v>1</v>
      </c>
      <c r="F181" s="109" t="s">
        <v>1057</v>
      </c>
      <c r="H181" s="110">
        <v>316</v>
      </c>
      <c r="I181" s="111"/>
      <c r="L181" s="107"/>
      <c r="M181" s="112"/>
      <c r="T181" s="113"/>
      <c r="AT181" s="108" t="s">
        <v>182</v>
      </c>
      <c r="AU181" s="108" t="s">
        <v>85</v>
      </c>
      <c r="AV181" s="7" t="s">
        <v>85</v>
      </c>
      <c r="AW181" s="7" t="s">
        <v>32</v>
      </c>
      <c r="AX181" s="7" t="s">
        <v>75</v>
      </c>
      <c r="AY181" s="108" t="s">
        <v>172</v>
      </c>
    </row>
    <row r="182" spans="2:65" s="8" customFormat="1" x14ac:dyDescent="0.2">
      <c r="B182" s="114"/>
      <c r="D182" s="103" t="s">
        <v>182</v>
      </c>
      <c r="E182" s="115" t="s">
        <v>1</v>
      </c>
      <c r="F182" s="116" t="s">
        <v>186</v>
      </c>
      <c r="H182" s="117">
        <v>467.68</v>
      </c>
      <c r="I182" s="118"/>
      <c r="L182" s="114"/>
      <c r="M182" s="119"/>
      <c r="T182" s="120"/>
      <c r="AT182" s="115" t="s">
        <v>182</v>
      </c>
      <c r="AU182" s="115" t="s">
        <v>85</v>
      </c>
      <c r="AV182" s="8" t="s">
        <v>178</v>
      </c>
      <c r="AW182" s="8" t="s">
        <v>32</v>
      </c>
      <c r="AX182" s="8" t="s">
        <v>83</v>
      </c>
      <c r="AY182" s="115" t="s">
        <v>172</v>
      </c>
    </row>
    <row r="183" spans="2:65" s="1" customFormat="1" ht="16.5" customHeight="1" x14ac:dyDescent="0.2">
      <c r="B183" s="21"/>
      <c r="C183" s="152" t="s">
        <v>266</v>
      </c>
      <c r="D183" s="152" t="s">
        <v>174</v>
      </c>
      <c r="E183" s="153" t="s">
        <v>338</v>
      </c>
      <c r="F183" s="154" t="s">
        <v>339</v>
      </c>
      <c r="G183" s="155" t="s">
        <v>177</v>
      </c>
      <c r="H183" s="156">
        <v>15.55</v>
      </c>
      <c r="I183" s="94">
        <v>102.4</v>
      </c>
      <c r="J183" s="157">
        <f>ROUND(I183*H183,2)</f>
        <v>1592.32</v>
      </c>
      <c r="K183" s="158"/>
      <c r="L183" s="21"/>
      <c r="M183" s="159" t="s">
        <v>1</v>
      </c>
      <c r="N183" s="98" t="s">
        <v>40</v>
      </c>
      <c r="P183" s="99">
        <f>O183*H183</f>
        <v>0</v>
      </c>
      <c r="Q183" s="99">
        <v>0.23</v>
      </c>
      <c r="R183" s="99">
        <f>Q183*H183</f>
        <v>3.5765000000000002</v>
      </c>
      <c r="S183" s="99">
        <v>0</v>
      </c>
      <c r="T183" s="100">
        <f>S183*H183</f>
        <v>0</v>
      </c>
      <c r="AR183" s="101" t="s">
        <v>178</v>
      </c>
      <c r="AT183" s="101" t="s">
        <v>174</v>
      </c>
      <c r="AU183" s="101" t="s">
        <v>85</v>
      </c>
      <c r="AY183" s="10" t="s">
        <v>172</v>
      </c>
      <c r="BE183" s="102">
        <f>IF(N183="základní",J183,0)</f>
        <v>1592.32</v>
      </c>
      <c r="BF183" s="102">
        <f>IF(N183="snížená",J183,0)</f>
        <v>0</v>
      </c>
      <c r="BG183" s="102">
        <f>IF(N183="zákl. přenesená",J183,0)</f>
        <v>0</v>
      </c>
      <c r="BH183" s="102">
        <f>IF(N183="sníž. přenesená",J183,0)</f>
        <v>0</v>
      </c>
      <c r="BI183" s="102">
        <f>IF(N183="nulová",J183,0)</f>
        <v>0</v>
      </c>
      <c r="BJ183" s="10" t="s">
        <v>83</v>
      </c>
      <c r="BK183" s="102">
        <f>ROUND(I183*H183,2)</f>
        <v>1592.32</v>
      </c>
      <c r="BL183" s="10" t="s">
        <v>178</v>
      </c>
      <c r="BM183" s="101" t="s">
        <v>1058</v>
      </c>
    </row>
    <row r="184" spans="2:65" s="1" customFormat="1" ht="19.5" x14ac:dyDescent="0.2">
      <c r="B184" s="21"/>
      <c r="D184" s="103" t="s">
        <v>180</v>
      </c>
      <c r="F184" s="104" t="s">
        <v>341</v>
      </c>
      <c r="I184" s="105"/>
      <c r="L184" s="21"/>
      <c r="M184" s="106"/>
      <c r="T184" s="33"/>
      <c r="AT184" s="10" t="s">
        <v>180</v>
      </c>
      <c r="AU184" s="10" t="s">
        <v>85</v>
      </c>
    </row>
    <row r="185" spans="2:65" s="7" customFormat="1" x14ac:dyDescent="0.2">
      <c r="B185" s="107"/>
      <c r="D185" s="103" t="s">
        <v>182</v>
      </c>
      <c r="E185" s="108" t="s">
        <v>1</v>
      </c>
      <c r="F185" s="109" t="s">
        <v>1059</v>
      </c>
      <c r="H185" s="110">
        <v>15.55</v>
      </c>
      <c r="I185" s="111"/>
      <c r="L185" s="107"/>
      <c r="M185" s="112"/>
      <c r="T185" s="113"/>
      <c r="AT185" s="108" t="s">
        <v>182</v>
      </c>
      <c r="AU185" s="108" t="s">
        <v>85</v>
      </c>
      <c r="AV185" s="7" t="s">
        <v>85</v>
      </c>
      <c r="AW185" s="7" t="s">
        <v>32</v>
      </c>
      <c r="AX185" s="7" t="s">
        <v>83</v>
      </c>
      <c r="AY185" s="108" t="s">
        <v>172</v>
      </c>
    </row>
    <row r="186" spans="2:65" s="1" customFormat="1" ht="21.75" customHeight="1" x14ac:dyDescent="0.2">
      <c r="B186" s="21"/>
      <c r="C186" s="152" t="s">
        <v>8</v>
      </c>
      <c r="D186" s="152" t="s">
        <v>174</v>
      </c>
      <c r="E186" s="153" t="s">
        <v>636</v>
      </c>
      <c r="F186" s="154" t="s">
        <v>637</v>
      </c>
      <c r="G186" s="155" t="s">
        <v>269</v>
      </c>
      <c r="H186" s="156">
        <v>18</v>
      </c>
      <c r="I186" s="94">
        <v>128.82</v>
      </c>
      <c r="J186" s="157">
        <f>ROUND(I186*H186,2)</f>
        <v>2318.7600000000002</v>
      </c>
      <c r="K186" s="158"/>
      <c r="L186" s="21"/>
      <c r="M186" s="159" t="s">
        <v>1</v>
      </c>
      <c r="N186" s="98" t="s">
        <v>40</v>
      </c>
      <c r="P186" s="99">
        <f>O186*H186</f>
        <v>0</v>
      </c>
      <c r="Q186" s="99">
        <v>3.5999999999999999E-3</v>
      </c>
      <c r="R186" s="99">
        <f>Q186*H186</f>
        <v>6.4799999999999996E-2</v>
      </c>
      <c r="S186" s="99">
        <v>0</v>
      </c>
      <c r="T186" s="100">
        <f>S186*H186</f>
        <v>0</v>
      </c>
      <c r="AR186" s="101" t="s">
        <v>178</v>
      </c>
      <c r="AT186" s="101" t="s">
        <v>174</v>
      </c>
      <c r="AU186" s="101" t="s">
        <v>85</v>
      </c>
      <c r="AY186" s="10" t="s">
        <v>172</v>
      </c>
      <c r="BE186" s="102">
        <f>IF(N186="základní",J186,0)</f>
        <v>2318.7600000000002</v>
      </c>
      <c r="BF186" s="102">
        <f>IF(N186="snížená",J186,0)</f>
        <v>0</v>
      </c>
      <c r="BG186" s="102">
        <f>IF(N186="zákl. přenesená",J186,0)</f>
        <v>0</v>
      </c>
      <c r="BH186" s="102">
        <f>IF(N186="sníž. přenesená",J186,0)</f>
        <v>0</v>
      </c>
      <c r="BI186" s="102">
        <f>IF(N186="nulová",J186,0)</f>
        <v>0</v>
      </c>
      <c r="BJ186" s="10" t="s">
        <v>83</v>
      </c>
      <c r="BK186" s="102">
        <f>ROUND(I186*H186,2)</f>
        <v>2318.7600000000002</v>
      </c>
      <c r="BL186" s="10" t="s">
        <v>178</v>
      </c>
      <c r="BM186" s="101" t="s">
        <v>1060</v>
      </c>
    </row>
    <row r="187" spans="2:65" s="1" customFormat="1" ht="19.5" x14ac:dyDescent="0.2">
      <c r="B187" s="21"/>
      <c r="D187" s="103" t="s">
        <v>180</v>
      </c>
      <c r="F187" s="104" t="s">
        <v>991</v>
      </c>
      <c r="I187" s="105"/>
      <c r="L187" s="21"/>
      <c r="M187" s="106"/>
      <c r="T187" s="33"/>
      <c r="AT187" s="10" t="s">
        <v>180</v>
      </c>
      <c r="AU187" s="10" t="s">
        <v>85</v>
      </c>
    </row>
    <row r="188" spans="2:65" s="7" customFormat="1" x14ac:dyDescent="0.2">
      <c r="B188" s="107"/>
      <c r="D188" s="103" t="s">
        <v>182</v>
      </c>
      <c r="E188" s="108" t="s">
        <v>1</v>
      </c>
      <c r="F188" s="109" t="s">
        <v>1061</v>
      </c>
      <c r="H188" s="110">
        <v>18</v>
      </c>
      <c r="I188" s="111"/>
      <c r="L188" s="107"/>
      <c r="M188" s="112"/>
      <c r="T188" s="113"/>
      <c r="AT188" s="108" t="s">
        <v>182</v>
      </c>
      <c r="AU188" s="108" t="s">
        <v>85</v>
      </c>
      <c r="AV188" s="7" t="s">
        <v>85</v>
      </c>
      <c r="AW188" s="7" t="s">
        <v>32</v>
      </c>
      <c r="AX188" s="7" t="s">
        <v>83</v>
      </c>
      <c r="AY188" s="108" t="s">
        <v>172</v>
      </c>
    </row>
    <row r="189" spans="2:65" s="6" customFormat="1" ht="22.9" customHeight="1" x14ac:dyDescent="0.2">
      <c r="B189" s="76"/>
      <c r="D189" s="77" t="s">
        <v>74</v>
      </c>
      <c r="E189" s="86" t="s">
        <v>235</v>
      </c>
      <c r="F189" s="86" t="s">
        <v>419</v>
      </c>
      <c r="I189" s="79"/>
      <c r="J189" s="87">
        <f>BK189</f>
        <v>6675.54</v>
      </c>
      <c r="L189" s="76"/>
      <c r="M189" s="81"/>
      <c r="P189" s="82">
        <f>SUM(P190:P206)</f>
        <v>0</v>
      </c>
      <c r="R189" s="82">
        <f>SUM(R190:R206)</f>
        <v>3.0000000000000001E-3</v>
      </c>
      <c r="T189" s="83">
        <f>SUM(T190:T206)</f>
        <v>0.32</v>
      </c>
      <c r="AR189" s="77" t="s">
        <v>83</v>
      </c>
      <c r="AT189" s="84" t="s">
        <v>74</v>
      </c>
      <c r="AU189" s="84" t="s">
        <v>83</v>
      </c>
      <c r="AY189" s="77" t="s">
        <v>172</v>
      </c>
      <c r="BK189" s="85">
        <f>SUM(BK190:BK206)</f>
        <v>6675.54</v>
      </c>
    </row>
    <row r="190" spans="2:65" s="1" customFormat="1" ht="24.2" customHeight="1" x14ac:dyDescent="0.2">
      <c r="B190" s="21"/>
      <c r="C190" s="152" t="s">
        <v>281</v>
      </c>
      <c r="D190" s="152" t="s">
        <v>174</v>
      </c>
      <c r="E190" s="153" t="s">
        <v>428</v>
      </c>
      <c r="F190" s="154" t="s">
        <v>429</v>
      </c>
      <c r="G190" s="155" t="s">
        <v>430</v>
      </c>
      <c r="H190" s="156">
        <v>2</v>
      </c>
      <c r="I190" s="94">
        <v>2735.4</v>
      </c>
      <c r="J190" s="157">
        <f>ROUND(I190*H190,2)</f>
        <v>5470.8</v>
      </c>
      <c r="K190" s="158"/>
      <c r="L190" s="21"/>
      <c r="M190" s="159" t="s">
        <v>1</v>
      </c>
      <c r="N190" s="98" t="s">
        <v>40</v>
      </c>
      <c r="P190" s="99">
        <f>O190*H190</f>
        <v>0</v>
      </c>
      <c r="Q190" s="99">
        <v>6.9999999999999999E-4</v>
      </c>
      <c r="R190" s="99">
        <f>Q190*H190</f>
        <v>1.4E-3</v>
      </c>
      <c r="S190" s="99">
        <v>0</v>
      </c>
      <c r="T190" s="100">
        <f>S190*H190</f>
        <v>0</v>
      </c>
      <c r="AR190" s="101" t="s">
        <v>178</v>
      </c>
      <c r="AT190" s="101" t="s">
        <v>174</v>
      </c>
      <c r="AU190" s="101" t="s">
        <v>85</v>
      </c>
      <c r="AY190" s="10" t="s">
        <v>172</v>
      </c>
      <c r="BE190" s="102">
        <f>IF(N190="základní",J190,0)</f>
        <v>5470.8</v>
      </c>
      <c r="BF190" s="102">
        <f>IF(N190="snížená",J190,0)</f>
        <v>0</v>
      </c>
      <c r="BG190" s="102">
        <f>IF(N190="zákl. přenesená",J190,0)</f>
        <v>0</v>
      </c>
      <c r="BH190" s="102">
        <f>IF(N190="sníž. přenesená",J190,0)</f>
        <v>0</v>
      </c>
      <c r="BI190" s="102">
        <f>IF(N190="nulová",J190,0)</f>
        <v>0</v>
      </c>
      <c r="BJ190" s="10" t="s">
        <v>83</v>
      </c>
      <c r="BK190" s="102">
        <f>ROUND(I190*H190,2)</f>
        <v>5470.8</v>
      </c>
      <c r="BL190" s="10" t="s">
        <v>178</v>
      </c>
      <c r="BM190" s="101" t="s">
        <v>1062</v>
      </c>
    </row>
    <row r="191" spans="2:65" s="1" customFormat="1" ht="19.5" x14ac:dyDescent="0.2">
      <c r="B191" s="21"/>
      <c r="D191" s="103" t="s">
        <v>180</v>
      </c>
      <c r="F191" s="104" t="s">
        <v>432</v>
      </c>
      <c r="I191" s="105"/>
      <c r="L191" s="21"/>
      <c r="M191" s="106"/>
      <c r="T191" s="33"/>
      <c r="AT191" s="10" t="s">
        <v>180</v>
      </c>
      <c r="AU191" s="10" t="s">
        <v>85</v>
      </c>
    </row>
    <row r="192" spans="2:65" s="7" customFormat="1" x14ac:dyDescent="0.2">
      <c r="B192" s="107"/>
      <c r="D192" s="103" t="s">
        <v>182</v>
      </c>
      <c r="E192" s="108" t="s">
        <v>1</v>
      </c>
      <c r="F192" s="109" t="s">
        <v>437</v>
      </c>
      <c r="H192" s="110">
        <v>1</v>
      </c>
      <c r="I192" s="111"/>
      <c r="L192" s="107"/>
      <c r="M192" s="112"/>
      <c r="T192" s="113"/>
      <c r="AT192" s="108" t="s">
        <v>182</v>
      </c>
      <c r="AU192" s="108" t="s">
        <v>85</v>
      </c>
      <c r="AV192" s="7" t="s">
        <v>85</v>
      </c>
      <c r="AW192" s="7" t="s">
        <v>32</v>
      </c>
      <c r="AX192" s="7" t="s">
        <v>75</v>
      </c>
      <c r="AY192" s="108" t="s">
        <v>172</v>
      </c>
    </row>
    <row r="193" spans="2:65" s="7" customFormat="1" x14ac:dyDescent="0.2">
      <c r="B193" s="107"/>
      <c r="D193" s="103" t="s">
        <v>182</v>
      </c>
      <c r="E193" s="108" t="s">
        <v>1</v>
      </c>
      <c r="F193" s="109" t="s">
        <v>438</v>
      </c>
      <c r="H193" s="110">
        <v>1</v>
      </c>
      <c r="I193" s="111"/>
      <c r="L193" s="107"/>
      <c r="M193" s="112"/>
      <c r="T193" s="113"/>
      <c r="AT193" s="108" t="s">
        <v>182</v>
      </c>
      <c r="AU193" s="108" t="s">
        <v>85</v>
      </c>
      <c r="AV193" s="7" t="s">
        <v>85</v>
      </c>
      <c r="AW193" s="7" t="s">
        <v>32</v>
      </c>
      <c r="AX193" s="7" t="s">
        <v>75</v>
      </c>
      <c r="AY193" s="108" t="s">
        <v>172</v>
      </c>
    </row>
    <row r="194" spans="2:65" s="8" customFormat="1" x14ac:dyDescent="0.2">
      <c r="B194" s="114"/>
      <c r="D194" s="103" t="s">
        <v>182</v>
      </c>
      <c r="E194" s="115" t="s">
        <v>1</v>
      </c>
      <c r="F194" s="116" t="s">
        <v>186</v>
      </c>
      <c r="H194" s="117">
        <v>2</v>
      </c>
      <c r="I194" s="118"/>
      <c r="L194" s="114"/>
      <c r="M194" s="119"/>
      <c r="T194" s="120"/>
      <c r="AT194" s="115" t="s">
        <v>182</v>
      </c>
      <c r="AU194" s="115" t="s">
        <v>85</v>
      </c>
      <c r="AV194" s="8" t="s">
        <v>178</v>
      </c>
      <c r="AW194" s="8" t="s">
        <v>32</v>
      </c>
      <c r="AX194" s="8" t="s">
        <v>83</v>
      </c>
      <c r="AY194" s="115" t="s">
        <v>172</v>
      </c>
    </row>
    <row r="195" spans="2:65" s="1" customFormat="1" ht="24.2" customHeight="1" x14ac:dyDescent="0.2">
      <c r="B195" s="21"/>
      <c r="C195" s="152" t="s">
        <v>286</v>
      </c>
      <c r="D195" s="152" t="s">
        <v>174</v>
      </c>
      <c r="E195" s="153" t="s">
        <v>440</v>
      </c>
      <c r="F195" s="154" t="s">
        <v>441</v>
      </c>
      <c r="G195" s="155" t="s">
        <v>269</v>
      </c>
      <c r="H195" s="156">
        <v>32</v>
      </c>
      <c r="I195" s="94">
        <v>9.6999999999999993</v>
      </c>
      <c r="J195" s="157">
        <f>ROUND(I195*H195,2)</f>
        <v>310.39999999999998</v>
      </c>
      <c r="K195" s="158"/>
      <c r="L195" s="21"/>
      <c r="M195" s="159" t="s">
        <v>1</v>
      </c>
      <c r="N195" s="98" t="s">
        <v>40</v>
      </c>
      <c r="P195" s="99">
        <f>O195*H195</f>
        <v>0</v>
      </c>
      <c r="Q195" s="99">
        <v>5.0000000000000002E-5</v>
      </c>
      <c r="R195" s="99">
        <f>Q195*H195</f>
        <v>1.6000000000000001E-3</v>
      </c>
      <c r="S195" s="99">
        <v>0</v>
      </c>
      <c r="T195" s="100">
        <f>S195*H195</f>
        <v>0</v>
      </c>
      <c r="AR195" s="101" t="s">
        <v>178</v>
      </c>
      <c r="AT195" s="101" t="s">
        <v>174</v>
      </c>
      <c r="AU195" s="101" t="s">
        <v>85</v>
      </c>
      <c r="AY195" s="10" t="s">
        <v>172</v>
      </c>
      <c r="BE195" s="102">
        <f>IF(N195="základní",J195,0)</f>
        <v>310.39999999999998</v>
      </c>
      <c r="BF195" s="102">
        <f>IF(N195="snížená",J195,0)</f>
        <v>0</v>
      </c>
      <c r="BG195" s="102">
        <f>IF(N195="zákl. přenesená",J195,0)</f>
        <v>0</v>
      </c>
      <c r="BH195" s="102">
        <f>IF(N195="sníž. přenesená",J195,0)</f>
        <v>0</v>
      </c>
      <c r="BI195" s="102">
        <f>IF(N195="nulová",J195,0)</f>
        <v>0</v>
      </c>
      <c r="BJ195" s="10" t="s">
        <v>83</v>
      </c>
      <c r="BK195" s="102">
        <f>ROUND(I195*H195,2)</f>
        <v>310.39999999999998</v>
      </c>
      <c r="BL195" s="10" t="s">
        <v>178</v>
      </c>
      <c r="BM195" s="101" t="s">
        <v>1063</v>
      </c>
    </row>
    <row r="196" spans="2:65" s="1" customFormat="1" ht="19.5" x14ac:dyDescent="0.2">
      <c r="B196" s="21"/>
      <c r="D196" s="103" t="s">
        <v>180</v>
      </c>
      <c r="F196" s="104" t="s">
        <v>443</v>
      </c>
      <c r="I196" s="105"/>
      <c r="L196" s="21"/>
      <c r="M196" s="106"/>
      <c r="T196" s="33"/>
      <c r="AT196" s="10" t="s">
        <v>180</v>
      </c>
      <c r="AU196" s="10" t="s">
        <v>85</v>
      </c>
    </row>
    <row r="197" spans="2:65" s="7" customFormat="1" x14ac:dyDescent="0.2">
      <c r="B197" s="107"/>
      <c r="D197" s="103" t="s">
        <v>182</v>
      </c>
      <c r="E197" s="108" t="s">
        <v>1</v>
      </c>
      <c r="F197" s="109" t="s">
        <v>1064</v>
      </c>
      <c r="H197" s="110">
        <v>32</v>
      </c>
      <c r="I197" s="111"/>
      <c r="L197" s="107"/>
      <c r="M197" s="112"/>
      <c r="T197" s="113"/>
      <c r="AT197" s="108" t="s">
        <v>182</v>
      </c>
      <c r="AU197" s="108" t="s">
        <v>85</v>
      </c>
      <c r="AV197" s="7" t="s">
        <v>85</v>
      </c>
      <c r="AW197" s="7" t="s">
        <v>32</v>
      </c>
      <c r="AX197" s="7" t="s">
        <v>83</v>
      </c>
      <c r="AY197" s="108" t="s">
        <v>172</v>
      </c>
    </row>
    <row r="198" spans="2:65" s="1" customFormat="1" ht="16.5" customHeight="1" x14ac:dyDescent="0.2">
      <c r="B198" s="21"/>
      <c r="C198" s="152" t="s">
        <v>292</v>
      </c>
      <c r="D198" s="152" t="s">
        <v>174</v>
      </c>
      <c r="E198" s="153" t="s">
        <v>458</v>
      </c>
      <c r="F198" s="154" t="s">
        <v>459</v>
      </c>
      <c r="G198" s="155" t="s">
        <v>269</v>
      </c>
      <c r="H198" s="156">
        <v>32</v>
      </c>
      <c r="I198" s="94">
        <v>0.97</v>
      </c>
      <c r="J198" s="157">
        <f>ROUND(I198*H198,2)</f>
        <v>31.04</v>
      </c>
      <c r="K198" s="158"/>
      <c r="L198" s="21"/>
      <c r="M198" s="159" t="s">
        <v>1</v>
      </c>
      <c r="N198" s="98" t="s">
        <v>40</v>
      </c>
      <c r="P198" s="99">
        <f>O198*H198</f>
        <v>0</v>
      </c>
      <c r="Q198" s="99">
        <v>0</v>
      </c>
      <c r="R198" s="99">
        <f>Q198*H198</f>
        <v>0</v>
      </c>
      <c r="S198" s="99">
        <v>0</v>
      </c>
      <c r="T198" s="100">
        <f>S198*H198</f>
        <v>0</v>
      </c>
      <c r="AR198" s="101" t="s">
        <v>178</v>
      </c>
      <c r="AT198" s="101" t="s">
        <v>174</v>
      </c>
      <c r="AU198" s="101" t="s">
        <v>85</v>
      </c>
      <c r="AY198" s="10" t="s">
        <v>172</v>
      </c>
      <c r="BE198" s="102">
        <f>IF(N198="základní",J198,0)</f>
        <v>31.04</v>
      </c>
      <c r="BF198" s="102">
        <f>IF(N198="snížená",J198,0)</f>
        <v>0</v>
      </c>
      <c r="BG198" s="102">
        <f>IF(N198="zákl. přenesená",J198,0)</f>
        <v>0</v>
      </c>
      <c r="BH198" s="102">
        <f>IF(N198="sníž. přenesená",J198,0)</f>
        <v>0</v>
      </c>
      <c r="BI198" s="102">
        <f>IF(N198="nulová",J198,0)</f>
        <v>0</v>
      </c>
      <c r="BJ198" s="10" t="s">
        <v>83</v>
      </c>
      <c r="BK198" s="102">
        <f>ROUND(I198*H198,2)</f>
        <v>31.04</v>
      </c>
      <c r="BL198" s="10" t="s">
        <v>178</v>
      </c>
      <c r="BM198" s="101" t="s">
        <v>1065</v>
      </c>
    </row>
    <row r="199" spans="2:65" s="1" customFormat="1" ht="19.5" x14ac:dyDescent="0.2">
      <c r="B199" s="21"/>
      <c r="D199" s="103" t="s">
        <v>180</v>
      </c>
      <c r="F199" s="104" t="s">
        <v>461</v>
      </c>
      <c r="I199" s="105"/>
      <c r="L199" s="21"/>
      <c r="M199" s="106"/>
      <c r="T199" s="33"/>
      <c r="AT199" s="10" t="s">
        <v>180</v>
      </c>
      <c r="AU199" s="10" t="s">
        <v>85</v>
      </c>
    </row>
    <row r="200" spans="2:65" s="7" customFormat="1" x14ac:dyDescent="0.2">
      <c r="B200" s="107"/>
      <c r="D200" s="103" t="s">
        <v>182</v>
      </c>
      <c r="E200" s="108" t="s">
        <v>1</v>
      </c>
      <c r="F200" s="109" t="s">
        <v>1066</v>
      </c>
      <c r="H200" s="110">
        <v>32</v>
      </c>
      <c r="I200" s="111"/>
      <c r="L200" s="107"/>
      <c r="M200" s="112"/>
      <c r="T200" s="113"/>
      <c r="AT200" s="108" t="s">
        <v>182</v>
      </c>
      <c r="AU200" s="108" t="s">
        <v>85</v>
      </c>
      <c r="AV200" s="7" t="s">
        <v>85</v>
      </c>
      <c r="AW200" s="7" t="s">
        <v>32</v>
      </c>
      <c r="AX200" s="7" t="s">
        <v>83</v>
      </c>
      <c r="AY200" s="108" t="s">
        <v>172</v>
      </c>
    </row>
    <row r="201" spans="2:65" s="1" customFormat="1" ht="16.5" customHeight="1" x14ac:dyDescent="0.2">
      <c r="B201" s="21"/>
      <c r="C201" s="152" t="s">
        <v>298</v>
      </c>
      <c r="D201" s="152" t="s">
        <v>174</v>
      </c>
      <c r="E201" s="153" t="s">
        <v>1008</v>
      </c>
      <c r="F201" s="154" t="s">
        <v>1009</v>
      </c>
      <c r="G201" s="155" t="s">
        <v>269</v>
      </c>
      <c r="H201" s="156">
        <v>18</v>
      </c>
      <c r="I201" s="94">
        <v>43.65</v>
      </c>
      <c r="J201" s="157">
        <f>ROUND(I201*H201,2)</f>
        <v>785.7</v>
      </c>
      <c r="K201" s="158"/>
      <c r="L201" s="21"/>
      <c r="M201" s="159" t="s">
        <v>1</v>
      </c>
      <c r="N201" s="98" t="s">
        <v>40</v>
      </c>
      <c r="P201" s="99">
        <f>O201*H201</f>
        <v>0</v>
      </c>
      <c r="Q201" s="99">
        <v>0</v>
      </c>
      <c r="R201" s="99">
        <f>Q201*H201</f>
        <v>0</v>
      </c>
      <c r="S201" s="99">
        <v>0</v>
      </c>
      <c r="T201" s="100">
        <f>S201*H201</f>
        <v>0</v>
      </c>
      <c r="AR201" s="101" t="s">
        <v>178</v>
      </c>
      <c r="AT201" s="101" t="s">
        <v>174</v>
      </c>
      <c r="AU201" s="101" t="s">
        <v>85</v>
      </c>
      <c r="AY201" s="10" t="s">
        <v>172</v>
      </c>
      <c r="BE201" s="102">
        <f>IF(N201="základní",J201,0)</f>
        <v>785.7</v>
      </c>
      <c r="BF201" s="102">
        <f>IF(N201="snížená",J201,0)</f>
        <v>0</v>
      </c>
      <c r="BG201" s="102">
        <f>IF(N201="zákl. přenesená",J201,0)</f>
        <v>0</v>
      </c>
      <c r="BH201" s="102">
        <f>IF(N201="sníž. přenesená",J201,0)</f>
        <v>0</v>
      </c>
      <c r="BI201" s="102">
        <f>IF(N201="nulová",J201,0)</f>
        <v>0</v>
      </c>
      <c r="BJ201" s="10" t="s">
        <v>83</v>
      </c>
      <c r="BK201" s="102">
        <f>ROUND(I201*H201,2)</f>
        <v>785.7</v>
      </c>
      <c r="BL201" s="10" t="s">
        <v>178</v>
      </c>
      <c r="BM201" s="101" t="s">
        <v>1067</v>
      </c>
    </row>
    <row r="202" spans="2:65" s="1" customFormat="1" ht="19.5" x14ac:dyDescent="0.2">
      <c r="B202" s="21"/>
      <c r="D202" s="103" t="s">
        <v>180</v>
      </c>
      <c r="F202" s="104" t="s">
        <v>1011</v>
      </c>
      <c r="I202" s="105"/>
      <c r="L202" s="21"/>
      <c r="M202" s="106"/>
      <c r="T202" s="33"/>
      <c r="AT202" s="10" t="s">
        <v>180</v>
      </c>
      <c r="AU202" s="10" t="s">
        <v>85</v>
      </c>
    </row>
    <row r="203" spans="2:65" s="7" customFormat="1" x14ac:dyDescent="0.2">
      <c r="B203" s="107"/>
      <c r="D203" s="103" t="s">
        <v>182</v>
      </c>
      <c r="E203" s="108" t="s">
        <v>1</v>
      </c>
      <c r="F203" s="109" t="s">
        <v>1061</v>
      </c>
      <c r="H203" s="110">
        <v>18</v>
      </c>
      <c r="I203" s="111"/>
      <c r="L203" s="107"/>
      <c r="M203" s="112"/>
      <c r="T203" s="113"/>
      <c r="AT203" s="108" t="s">
        <v>182</v>
      </c>
      <c r="AU203" s="108" t="s">
        <v>85</v>
      </c>
      <c r="AV203" s="7" t="s">
        <v>85</v>
      </c>
      <c r="AW203" s="7" t="s">
        <v>32</v>
      </c>
      <c r="AX203" s="7" t="s">
        <v>83</v>
      </c>
      <c r="AY203" s="108" t="s">
        <v>172</v>
      </c>
    </row>
    <row r="204" spans="2:65" s="1" customFormat="1" ht="24.2" customHeight="1" x14ac:dyDescent="0.2">
      <c r="B204" s="21"/>
      <c r="C204" s="152" t="s">
        <v>306</v>
      </c>
      <c r="D204" s="152" t="s">
        <v>174</v>
      </c>
      <c r="E204" s="153" t="s">
        <v>509</v>
      </c>
      <c r="F204" s="154" t="s">
        <v>510</v>
      </c>
      <c r="G204" s="155" t="s">
        <v>177</v>
      </c>
      <c r="H204" s="156">
        <v>16</v>
      </c>
      <c r="I204" s="94">
        <v>4.8499999999999996</v>
      </c>
      <c r="J204" s="157">
        <f>ROUND(I204*H204,2)</f>
        <v>77.599999999999994</v>
      </c>
      <c r="K204" s="158"/>
      <c r="L204" s="21"/>
      <c r="M204" s="159" t="s">
        <v>1</v>
      </c>
      <c r="N204" s="98" t="s">
        <v>40</v>
      </c>
      <c r="P204" s="99">
        <f>O204*H204</f>
        <v>0</v>
      </c>
      <c r="Q204" s="99">
        <v>0</v>
      </c>
      <c r="R204" s="99">
        <f>Q204*H204</f>
        <v>0</v>
      </c>
      <c r="S204" s="99">
        <v>0.02</v>
      </c>
      <c r="T204" s="100">
        <f>S204*H204</f>
        <v>0.32</v>
      </c>
      <c r="AR204" s="101" t="s">
        <v>178</v>
      </c>
      <c r="AT204" s="101" t="s">
        <v>174</v>
      </c>
      <c r="AU204" s="101" t="s">
        <v>85</v>
      </c>
      <c r="AY204" s="10" t="s">
        <v>172</v>
      </c>
      <c r="BE204" s="102">
        <f>IF(N204="základní",J204,0)</f>
        <v>77.599999999999994</v>
      </c>
      <c r="BF204" s="102">
        <f>IF(N204="snížená",J204,0)</f>
        <v>0</v>
      </c>
      <c r="BG204" s="102">
        <f>IF(N204="zákl. přenesená",J204,0)</f>
        <v>0</v>
      </c>
      <c r="BH204" s="102">
        <f>IF(N204="sníž. přenesená",J204,0)</f>
        <v>0</v>
      </c>
      <c r="BI204" s="102">
        <f>IF(N204="nulová",J204,0)</f>
        <v>0</v>
      </c>
      <c r="BJ204" s="10" t="s">
        <v>83</v>
      </c>
      <c r="BK204" s="102">
        <f>ROUND(I204*H204,2)</f>
        <v>77.599999999999994</v>
      </c>
      <c r="BL204" s="10" t="s">
        <v>178</v>
      </c>
      <c r="BM204" s="101" t="s">
        <v>1068</v>
      </c>
    </row>
    <row r="205" spans="2:65" s="1" customFormat="1" ht="39" x14ac:dyDescent="0.2">
      <c r="B205" s="21"/>
      <c r="D205" s="103" t="s">
        <v>180</v>
      </c>
      <c r="F205" s="104" t="s">
        <v>512</v>
      </c>
      <c r="I205" s="105"/>
      <c r="L205" s="21"/>
      <c r="M205" s="106"/>
      <c r="T205" s="33"/>
      <c r="AT205" s="10" t="s">
        <v>180</v>
      </c>
      <c r="AU205" s="10" t="s">
        <v>85</v>
      </c>
    </row>
    <row r="206" spans="2:65" s="7" customFormat="1" x14ac:dyDescent="0.2">
      <c r="B206" s="107"/>
      <c r="D206" s="103" t="s">
        <v>182</v>
      </c>
      <c r="E206" s="108" t="s">
        <v>1</v>
      </c>
      <c r="F206" s="109" t="s">
        <v>1069</v>
      </c>
      <c r="H206" s="110">
        <v>16</v>
      </c>
      <c r="I206" s="111"/>
      <c r="L206" s="107"/>
      <c r="M206" s="112"/>
      <c r="T206" s="113"/>
      <c r="AT206" s="108" t="s">
        <v>182</v>
      </c>
      <c r="AU206" s="108" t="s">
        <v>85</v>
      </c>
      <c r="AV206" s="7" t="s">
        <v>85</v>
      </c>
      <c r="AW206" s="7" t="s">
        <v>32</v>
      </c>
      <c r="AX206" s="7" t="s">
        <v>83</v>
      </c>
      <c r="AY206" s="108" t="s">
        <v>172</v>
      </c>
    </row>
    <row r="207" spans="2:65" s="6" customFormat="1" ht="22.9" customHeight="1" x14ac:dyDescent="0.2">
      <c r="B207" s="76"/>
      <c r="D207" s="77" t="s">
        <v>74</v>
      </c>
      <c r="E207" s="86" t="s">
        <v>516</v>
      </c>
      <c r="F207" s="86" t="s">
        <v>517</v>
      </c>
      <c r="I207" s="79"/>
      <c r="J207" s="87">
        <f>BK207</f>
        <v>170.4</v>
      </c>
      <c r="L207" s="76"/>
      <c r="M207" s="81"/>
      <c r="P207" s="82">
        <f>SUM(P208:P222)</f>
        <v>0</v>
      </c>
      <c r="R207" s="82">
        <f>SUM(R208:R222)</f>
        <v>0</v>
      </c>
      <c r="T207" s="83">
        <f>SUM(T208:T222)</f>
        <v>0</v>
      </c>
      <c r="AR207" s="77" t="s">
        <v>83</v>
      </c>
      <c r="AT207" s="84" t="s">
        <v>74</v>
      </c>
      <c r="AU207" s="84" t="s">
        <v>83</v>
      </c>
      <c r="AY207" s="77" t="s">
        <v>172</v>
      </c>
      <c r="BK207" s="85">
        <f>SUM(BK208:BK222)</f>
        <v>170.4</v>
      </c>
    </row>
    <row r="208" spans="2:65" s="1" customFormat="1" ht="21.75" customHeight="1" x14ac:dyDescent="0.2">
      <c r="B208" s="21"/>
      <c r="C208" s="152" t="s">
        <v>7</v>
      </c>
      <c r="D208" s="152" t="s">
        <v>174</v>
      </c>
      <c r="E208" s="153" t="s">
        <v>661</v>
      </c>
      <c r="F208" s="154" t="s">
        <v>662</v>
      </c>
      <c r="G208" s="155" t="s">
        <v>295</v>
      </c>
      <c r="H208" s="156">
        <v>1.153</v>
      </c>
      <c r="I208" s="94">
        <v>8.25</v>
      </c>
      <c r="J208" s="157">
        <f>ROUND(I208*H208,2)</f>
        <v>9.51</v>
      </c>
      <c r="K208" s="158"/>
      <c r="L208" s="21"/>
      <c r="M208" s="159" t="s">
        <v>1</v>
      </c>
      <c r="N208" s="98" t="s">
        <v>40</v>
      </c>
      <c r="P208" s="99">
        <f>O208*H208</f>
        <v>0</v>
      </c>
      <c r="Q208" s="99">
        <v>0</v>
      </c>
      <c r="R208" s="99">
        <f>Q208*H208</f>
        <v>0</v>
      </c>
      <c r="S208" s="99">
        <v>0</v>
      </c>
      <c r="T208" s="100">
        <f>S208*H208</f>
        <v>0</v>
      </c>
      <c r="AR208" s="101" t="s">
        <v>178</v>
      </c>
      <c r="AT208" s="101" t="s">
        <v>174</v>
      </c>
      <c r="AU208" s="101" t="s">
        <v>85</v>
      </c>
      <c r="AY208" s="10" t="s">
        <v>172</v>
      </c>
      <c r="BE208" s="102">
        <f>IF(N208="základní",J208,0)</f>
        <v>9.51</v>
      </c>
      <c r="BF208" s="102">
        <f>IF(N208="snížená",J208,0)</f>
        <v>0</v>
      </c>
      <c r="BG208" s="102">
        <f>IF(N208="zákl. přenesená",J208,0)</f>
        <v>0</v>
      </c>
      <c r="BH208" s="102">
        <f>IF(N208="sníž. přenesená",J208,0)</f>
        <v>0</v>
      </c>
      <c r="BI208" s="102">
        <f>IF(N208="nulová",J208,0)</f>
        <v>0</v>
      </c>
      <c r="BJ208" s="10" t="s">
        <v>83</v>
      </c>
      <c r="BK208" s="102">
        <f>ROUND(I208*H208,2)</f>
        <v>9.51</v>
      </c>
      <c r="BL208" s="10" t="s">
        <v>178</v>
      </c>
      <c r="BM208" s="101" t="s">
        <v>1070</v>
      </c>
    </row>
    <row r="209" spans="2:65" s="1" customFormat="1" ht="29.25" x14ac:dyDescent="0.2">
      <c r="B209" s="21"/>
      <c r="D209" s="103" t="s">
        <v>180</v>
      </c>
      <c r="F209" s="104" t="s">
        <v>1015</v>
      </c>
      <c r="I209" s="105"/>
      <c r="L209" s="21"/>
      <c r="M209" s="106"/>
      <c r="T209" s="33"/>
      <c r="AT209" s="10" t="s">
        <v>180</v>
      </c>
      <c r="AU209" s="10" t="s">
        <v>85</v>
      </c>
    </row>
    <row r="210" spans="2:65" s="1" customFormat="1" ht="24.2" customHeight="1" x14ac:dyDescent="0.2">
      <c r="B210" s="21"/>
      <c r="C210" s="152" t="s">
        <v>318</v>
      </c>
      <c r="D210" s="152" t="s">
        <v>174</v>
      </c>
      <c r="E210" s="153" t="s">
        <v>665</v>
      </c>
      <c r="F210" s="154" t="s">
        <v>1016</v>
      </c>
      <c r="G210" s="155" t="s">
        <v>295</v>
      </c>
      <c r="H210" s="156">
        <v>29.978000000000002</v>
      </c>
      <c r="I210" s="94">
        <v>0.19</v>
      </c>
      <c r="J210" s="157">
        <f>ROUND(I210*H210,2)</f>
        <v>5.7</v>
      </c>
      <c r="K210" s="158"/>
      <c r="L210" s="21"/>
      <c r="M210" s="159" t="s">
        <v>1</v>
      </c>
      <c r="N210" s="98" t="s">
        <v>40</v>
      </c>
      <c r="P210" s="99">
        <f>O210*H210</f>
        <v>0</v>
      </c>
      <c r="Q210" s="99">
        <v>0</v>
      </c>
      <c r="R210" s="99">
        <f>Q210*H210</f>
        <v>0</v>
      </c>
      <c r="S210" s="99">
        <v>0</v>
      </c>
      <c r="T210" s="100">
        <f>S210*H210</f>
        <v>0</v>
      </c>
      <c r="AR210" s="101" t="s">
        <v>178</v>
      </c>
      <c r="AT210" s="101" t="s">
        <v>174</v>
      </c>
      <c r="AU210" s="101" t="s">
        <v>85</v>
      </c>
      <c r="AY210" s="10" t="s">
        <v>172</v>
      </c>
      <c r="BE210" s="102">
        <f>IF(N210="základní",J210,0)</f>
        <v>5.7</v>
      </c>
      <c r="BF210" s="102">
        <f>IF(N210="snížená",J210,0)</f>
        <v>0</v>
      </c>
      <c r="BG210" s="102">
        <f>IF(N210="zákl. přenesená",J210,0)</f>
        <v>0</v>
      </c>
      <c r="BH210" s="102">
        <f>IF(N210="sníž. přenesená",J210,0)</f>
        <v>0</v>
      </c>
      <c r="BI210" s="102">
        <f>IF(N210="nulová",J210,0)</f>
        <v>0</v>
      </c>
      <c r="BJ210" s="10" t="s">
        <v>83</v>
      </c>
      <c r="BK210" s="102">
        <f>ROUND(I210*H210,2)</f>
        <v>5.7</v>
      </c>
      <c r="BL210" s="10" t="s">
        <v>178</v>
      </c>
      <c r="BM210" s="101" t="s">
        <v>1071</v>
      </c>
    </row>
    <row r="211" spans="2:65" s="1" customFormat="1" ht="29.25" x14ac:dyDescent="0.2">
      <c r="B211" s="21"/>
      <c r="D211" s="103" t="s">
        <v>180</v>
      </c>
      <c r="F211" s="104" t="s">
        <v>1018</v>
      </c>
      <c r="I211" s="105"/>
      <c r="L211" s="21"/>
      <c r="M211" s="106"/>
      <c r="T211" s="33"/>
      <c r="AT211" s="10" t="s">
        <v>180</v>
      </c>
      <c r="AU211" s="10" t="s">
        <v>85</v>
      </c>
    </row>
    <row r="212" spans="2:65" s="7" customFormat="1" x14ac:dyDescent="0.2">
      <c r="B212" s="107"/>
      <c r="D212" s="103" t="s">
        <v>182</v>
      </c>
      <c r="F212" s="109" t="s">
        <v>1072</v>
      </c>
      <c r="H212" s="110">
        <v>29.978000000000002</v>
      </c>
      <c r="I212" s="111"/>
      <c r="L212" s="107"/>
      <c r="M212" s="112"/>
      <c r="T212" s="113"/>
      <c r="AT212" s="108" t="s">
        <v>182</v>
      </c>
      <c r="AU212" s="108" t="s">
        <v>85</v>
      </c>
      <c r="AV212" s="7" t="s">
        <v>85</v>
      </c>
      <c r="AW212" s="7" t="s">
        <v>3</v>
      </c>
      <c r="AX212" s="7" t="s">
        <v>83</v>
      </c>
      <c r="AY212" s="108" t="s">
        <v>172</v>
      </c>
    </row>
    <row r="213" spans="2:65" s="1" customFormat="1" ht="44.25" customHeight="1" x14ac:dyDescent="0.2">
      <c r="B213" s="21"/>
      <c r="C213" s="152" t="s">
        <v>324</v>
      </c>
      <c r="D213" s="152" t="s">
        <v>174</v>
      </c>
      <c r="E213" s="153" t="s">
        <v>520</v>
      </c>
      <c r="F213" s="154" t="s">
        <v>521</v>
      </c>
      <c r="G213" s="155" t="s">
        <v>295</v>
      </c>
      <c r="H213" s="156">
        <v>159.15199999999999</v>
      </c>
      <c r="I213" s="94">
        <v>0.97</v>
      </c>
      <c r="J213" s="157">
        <f>ROUND(I213*H213,2)</f>
        <v>154.38</v>
      </c>
      <c r="K213" s="158"/>
      <c r="L213" s="21"/>
      <c r="M213" s="159" t="s">
        <v>1</v>
      </c>
      <c r="N213" s="98" t="s">
        <v>40</v>
      </c>
      <c r="P213" s="99">
        <f>O213*H213</f>
        <v>0</v>
      </c>
      <c r="Q213" s="99">
        <v>0</v>
      </c>
      <c r="R213" s="99">
        <f>Q213*H213</f>
        <v>0</v>
      </c>
      <c r="S213" s="99">
        <v>0</v>
      </c>
      <c r="T213" s="100">
        <f>S213*H213</f>
        <v>0</v>
      </c>
      <c r="AR213" s="101" t="s">
        <v>178</v>
      </c>
      <c r="AT213" s="101" t="s">
        <v>174</v>
      </c>
      <c r="AU213" s="101" t="s">
        <v>85</v>
      </c>
      <c r="AY213" s="10" t="s">
        <v>172</v>
      </c>
      <c r="BE213" s="102">
        <f>IF(N213="základní",J213,0)</f>
        <v>154.38</v>
      </c>
      <c r="BF213" s="102">
        <f>IF(N213="snížená",J213,0)</f>
        <v>0</v>
      </c>
      <c r="BG213" s="102">
        <f>IF(N213="zákl. přenesená",J213,0)</f>
        <v>0</v>
      </c>
      <c r="BH213" s="102">
        <f>IF(N213="sníž. přenesená",J213,0)</f>
        <v>0</v>
      </c>
      <c r="BI213" s="102">
        <f>IF(N213="nulová",J213,0)</f>
        <v>0</v>
      </c>
      <c r="BJ213" s="10" t="s">
        <v>83</v>
      </c>
      <c r="BK213" s="102">
        <f>ROUND(I213*H213,2)</f>
        <v>154.38</v>
      </c>
      <c r="BL213" s="10" t="s">
        <v>178</v>
      </c>
      <c r="BM213" s="101" t="s">
        <v>1073</v>
      </c>
    </row>
    <row r="214" spans="2:65" s="1" customFormat="1" ht="29.25" x14ac:dyDescent="0.2">
      <c r="B214" s="21"/>
      <c r="D214" s="103" t="s">
        <v>180</v>
      </c>
      <c r="F214" s="104" t="s">
        <v>521</v>
      </c>
      <c r="I214" s="105"/>
      <c r="L214" s="21"/>
      <c r="M214" s="106"/>
      <c r="T214" s="33"/>
      <c r="AT214" s="10" t="s">
        <v>180</v>
      </c>
      <c r="AU214" s="10" t="s">
        <v>85</v>
      </c>
    </row>
    <row r="215" spans="2:65" s="160" customFormat="1" x14ac:dyDescent="0.2">
      <c r="B215" s="161"/>
      <c r="D215" s="103" t="s">
        <v>182</v>
      </c>
      <c r="E215" s="162" t="s">
        <v>1</v>
      </c>
      <c r="F215" s="163" t="s">
        <v>523</v>
      </c>
      <c r="H215" s="162" t="s">
        <v>1</v>
      </c>
      <c r="I215" s="121"/>
      <c r="L215" s="161"/>
      <c r="M215" s="164"/>
      <c r="T215" s="165"/>
      <c r="AT215" s="162" t="s">
        <v>182</v>
      </c>
      <c r="AU215" s="162" t="s">
        <v>85</v>
      </c>
      <c r="AV215" s="160" t="s">
        <v>83</v>
      </c>
      <c r="AW215" s="160" t="s">
        <v>32</v>
      </c>
      <c r="AX215" s="160" t="s">
        <v>75</v>
      </c>
      <c r="AY215" s="162" t="s">
        <v>172</v>
      </c>
    </row>
    <row r="216" spans="2:65" s="7" customFormat="1" x14ac:dyDescent="0.2">
      <c r="B216" s="107"/>
      <c r="D216" s="103" t="s">
        <v>182</v>
      </c>
      <c r="E216" s="108" t="s">
        <v>1</v>
      </c>
      <c r="F216" s="109" t="s">
        <v>119</v>
      </c>
      <c r="H216" s="110">
        <v>94.8</v>
      </c>
      <c r="I216" s="111"/>
      <c r="L216" s="107"/>
      <c r="M216" s="112"/>
      <c r="T216" s="113"/>
      <c r="AT216" s="108" t="s">
        <v>182</v>
      </c>
      <c r="AU216" s="108" t="s">
        <v>85</v>
      </c>
      <c r="AV216" s="7" t="s">
        <v>85</v>
      </c>
      <c r="AW216" s="7" t="s">
        <v>32</v>
      </c>
      <c r="AX216" s="7" t="s">
        <v>75</v>
      </c>
      <c r="AY216" s="108" t="s">
        <v>172</v>
      </c>
    </row>
    <row r="217" spans="2:65" s="7" customFormat="1" x14ac:dyDescent="0.2">
      <c r="B217" s="107"/>
      <c r="D217" s="103" t="s">
        <v>182</v>
      </c>
      <c r="E217" s="108" t="s">
        <v>1</v>
      </c>
      <c r="F217" s="109" t="s">
        <v>202</v>
      </c>
      <c r="H217" s="110">
        <v>-0.746</v>
      </c>
      <c r="I217" s="111"/>
      <c r="L217" s="107"/>
      <c r="M217" s="112"/>
      <c r="T217" s="113"/>
      <c r="AT217" s="108" t="s">
        <v>182</v>
      </c>
      <c r="AU217" s="108" t="s">
        <v>85</v>
      </c>
      <c r="AV217" s="7" t="s">
        <v>85</v>
      </c>
      <c r="AW217" s="7" t="s">
        <v>32</v>
      </c>
      <c r="AX217" s="7" t="s">
        <v>75</v>
      </c>
      <c r="AY217" s="108" t="s">
        <v>172</v>
      </c>
    </row>
    <row r="218" spans="2:65" s="7" customFormat="1" x14ac:dyDescent="0.2">
      <c r="B218" s="107"/>
      <c r="D218" s="103" t="s">
        <v>182</v>
      </c>
      <c r="E218" s="108" t="s">
        <v>1</v>
      </c>
      <c r="F218" s="109" t="s">
        <v>201</v>
      </c>
      <c r="H218" s="110">
        <v>-3.11</v>
      </c>
      <c r="I218" s="111"/>
      <c r="L218" s="107"/>
      <c r="M218" s="112"/>
      <c r="T218" s="113"/>
      <c r="AT218" s="108" t="s">
        <v>182</v>
      </c>
      <c r="AU218" s="108" t="s">
        <v>85</v>
      </c>
      <c r="AV218" s="7" t="s">
        <v>85</v>
      </c>
      <c r="AW218" s="7" t="s">
        <v>32</v>
      </c>
      <c r="AX218" s="7" t="s">
        <v>75</v>
      </c>
      <c r="AY218" s="108" t="s">
        <v>172</v>
      </c>
    </row>
    <row r="219" spans="2:65" s="8" customFormat="1" x14ac:dyDescent="0.2">
      <c r="B219" s="114"/>
      <c r="D219" s="103" t="s">
        <v>182</v>
      </c>
      <c r="E219" s="115" t="s">
        <v>1</v>
      </c>
      <c r="F219" s="116" t="s">
        <v>186</v>
      </c>
      <c r="H219" s="117">
        <v>90.944000000000003</v>
      </c>
      <c r="I219" s="118"/>
      <c r="L219" s="114"/>
      <c r="M219" s="119"/>
      <c r="T219" s="120"/>
      <c r="AT219" s="115" t="s">
        <v>182</v>
      </c>
      <c r="AU219" s="115" t="s">
        <v>85</v>
      </c>
      <c r="AV219" s="8" t="s">
        <v>178</v>
      </c>
      <c r="AW219" s="8" t="s">
        <v>32</v>
      </c>
      <c r="AX219" s="8" t="s">
        <v>83</v>
      </c>
      <c r="AY219" s="115" t="s">
        <v>172</v>
      </c>
    </row>
    <row r="220" spans="2:65" s="7" customFormat="1" x14ac:dyDescent="0.2">
      <c r="B220" s="107"/>
      <c r="D220" s="103" t="s">
        <v>182</v>
      </c>
      <c r="F220" s="109" t="s">
        <v>1074</v>
      </c>
      <c r="H220" s="110">
        <v>159.15199999999999</v>
      </c>
      <c r="I220" s="111"/>
      <c r="L220" s="107"/>
      <c r="M220" s="112"/>
      <c r="T220" s="113"/>
      <c r="AT220" s="108" t="s">
        <v>182</v>
      </c>
      <c r="AU220" s="108" t="s">
        <v>85</v>
      </c>
      <c r="AV220" s="7" t="s">
        <v>85</v>
      </c>
      <c r="AW220" s="7" t="s">
        <v>3</v>
      </c>
      <c r="AX220" s="7" t="s">
        <v>83</v>
      </c>
      <c r="AY220" s="108" t="s">
        <v>172</v>
      </c>
    </row>
    <row r="221" spans="2:65" s="1" customFormat="1" ht="44.25" customHeight="1" x14ac:dyDescent="0.2">
      <c r="B221" s="21"/>
      <c r="C221" s="152" t="s">
        <v>331</v>
      </c>
      <c r="D221" s="152" t="s">
        <v>174</v>
      </c>
      <c r="E221" s="153" t="s">
        <v>1022</v>
      </c>
      <c r="F221" s="154" t="s">
        <v>1023</v>
      </c>
      <c r="G221" s="155" t="s">
        <v>295</v>
      </c>
      <c r="H221" s="156">
        <v>0.83299999999999996</v>
      </c>
      <c r="I221" s="94">
        <v>0.97</v>
      </c>
      <c r="J221" s="157">
        <f>ROUND(I221*H221,2)</f>
        <v>0.81</v>
      </c>
      <c r="K221" s="158"/>
      <c r="L221" s="21"/>
      <c r="M221" s="159" t="s">
        <v>1</v>
      </c>
      <c r="N221" s="98" t="s">
        <v>40</v>
      </c>
      <c r="P221" s="99">
        <f>O221*H221</f>
        <v>0</v>
      </c>
      <c r="Q221" s="99">
        <v>0</v>
      </c>
      <c r="R221" s="99">
        <f>Q221*H221</f>
        <v>0</v>
      </c>
      <c r="S221" s="99">
        <v>0</v>
      </c>
      <c r="T221" s="100">
        <f>S221*H221</f>
        <v>0</v>
      </c>
      <c r="AR221" s="101" t="s">
        <v>178</v>
      </c>
      <c r="AT221" s="101" t="s">
        <v>174</v>
      </c>
      <c r="AU221" s="101" t="s">
        <v>85</v>
      </c>
      <c r="AY221" s="10" t="s">
        <v>172</v>
      </c>
      <c r="BE221" s="102">
        <f>IF(N221="základní",J221,0)</f>
        <v>0.81</v>
      </c>
      <c r="BF221" s="102">
        <f>IF(N221="snížená",J221,0)</f>
        <v>0</v>
      </c>
      <c r="BG221" s="102">
        <f>IF(N221="zákl. přenesená",J221,0)</f>
        <v>0</v>
      </c>
      <c r="BH221" s="102">
        <f>IF(N221="sníž. přenesená",J221,0)</f>
        <v>0</v>
      </c>
      <c r="BI221" s="102">
        <f>IF(N221="nulová",J221,0)</f>
        <v>0</v>
      </c>
      <c r="BJ221" s="10" t="s">
        <v>83</v>
      </c>
      <c r="BK221" s="102">
        <f>ROUND(I221*H221,2)</f>
        <v>0.81</v>
      </c>
      <c r="BL221" s="10" t="s">
        <v>178</v>
      </c>
      <c r="BM221" s="101" t="s">
        <v>1075</v>
      </c>
    </row>
    <row r="222" spans="2:65" s="1" customFormat="1" ht="29.25" x14ac:dyDescent="0.2">
      <c r="B222" s="21"/>
      <c r="D222" s="103" t="s">
        <v>180</v>
      </c>
      <c r="F222" s="104" t="s">
        <v>1023</v>
      </c>
      <c r="I222" s="105"/>
      <c r="L222" s="21"/>
      <c r="M222" s="106"/>
      <c r="T222" s="33"/>
      <c r="AT222" s="10" t="s">
        <v>180</v>
      </c>
      <c r="AU222" s="10" t="s">
        <v>85</v>
      </c>
    </row>
    <row r="223" spans="2:65" s="6" customFormat="1" ht="22.9" customHeight="1" x14ac:dyDescent="0.2">
      <c r="B223" s="76"/>
      <c r="D223" s="77" t="s">
        <v>74</v>
      </c>
      <c r="E223" s="86" t="s">
        <v>525</v>
      </c>
      <c r="F223" s="86" t="s">
        <v>526</v>
      </c>
      <c r="I223" s="79"/>
      <c r="J223" s="87">
        <f>BK223</f>
        <v>124.79</v>
      </c>
      <c r="L223" s="76"/>
      <c r="M223" s="81"/>
      <c r="P223" s="82">
        <f>SUM(P224:P225)</f>
        <v>0</v>
      </c>
      <c r="R223" s="82">
        <f>SUM(R224:R225)</f>
        <v>0</v>
      </c>
      <c r="T223" s="83">
        <f>SUM(T224:T225)</f>
        <v>0</v>
      </c>
      <c r="AR223" s="77" t="s">
        <v>83</v>
      </c>
      <c r="AT223" s="84" t="s">
        <v>74</v>
      </c>
      <c r="AU223" s="84" t="s">
        <v>83</v>
      </c>
      <c r="AY223" s="77" t="s">
        <v>172</v>
      </c>
      <c r="BK223" s="85">
        <f>SUM(BK224:BK225)</f>
        <v>124.79</v>
      </c>
    </row>
    <row r="224" spans="2:65" s="1" customFormat="1" ht="24.2" customHeight="1" x14ac:dyDescent="0.2">
      <c r="B224" s="21"/>
      <c r="C224" s="152" t="s">
        <v>337</v>
      </c>
      <c r="D224" s="152" t="s">
        <v>174</v>
      </c>
      <c r="E224" s="153" t="s">
        <v>528</v>
      </c>
      <c r="F224" s="154" t="s">
        <v>529</v>
      </c>
      <c r="G224" s="155" t="s">
        <v>295</v>
      </c>
      <c r="H224" s="156">
        <v>254.68100000000001</v>
      </c>
      <c r="I224" s="94">
        <v>0.49</v>
      </c>
      <c r="J224" s="157">
        <f>ROUND(I224*H224,2)</f>
        <v>124.79</v>
      </c>
      <c r="K224" s="158"/>
      <c r="L224" s="21"/>
      <c r="M224" s="159" t="s">
        <v>1</v>
      </c>
      <c r="N224" s="98" t="s">
        <v>40</v>
      </c>
      <c r="P224" s="99">
        <f>O224*H224</f>
        <v>0</v>
      </c>
      <c r="Q224" s="99">
        <v>0</v>
      </c>
      <c r="R224" s="99">
        <f>Q224*H224</f>
        <v>0</v>
      </c>
      <c r="S224" s="99">
        <v>0</v>
      </c>
      <c r="T224" s="100">
        <f>S224*H224</f>
        <v>0</v>
      </c>
      <c r="AR224" s="101" t="s">
        <v>178</v>
      </c>
      <c r="AT224" s="101" t="s">
        <v>174</v>
      </c>
      <c r="AU224" s="101" t="s">
        <v>85</v>
      </c>
      <c r="AY224" s="10" t="s">
        <v>172</v>
      </c>
      <c r="BE224" s="102">
        <f>IF(N224="základní",J224,0)</f>
        <v>124.79</v>
      </c>
      <c r="BF224" s="102">
        <f>IF(N224="snížená",J224,0)</f>
        <v>0</v>
      </c>
      <c r="BG224" s="102">
        <f>IF(N224="zákl. přenesená",J224,0)</f>
        <v>0</v>
      </c>
      <c r="BH224" s="102">
        <f>IF(N224="sníž. přenesená",J224,0)</f>
        <v>0</v>
      </c>
      <c r="BI224" s="102">
        <f>IF(N224="nulová",J224,0)</f>
        <v>0</v>
      </c>
      <c r="BJ224" s="10" t="s">
        <v>83</v>
      </c>
      <c r="BK224" s="102">
        <f>ROUND(I224*H224,2)</f>
        <v>124.79</v>
      </c>
      <c r="BL224" s="10" t="s">
        <v>178</v>
      </c>
      <c r="BM224" s="101" t="s">
        <v>1076</v>
      </c>
    </row>
    <row r="225" spans="2:47" s="1" customFormat="1" ht="19.5" x14ac:dyDescent="0.2">
      <c r="B225" s="21"/>
      <c r="D225" s="103" t="s">
        <v>180</v>
      </c>
      <c r="F225" s="104" t="s">
        <v>531</v>
      </c>
      <c r="I225" s="105"/>
      <c r="L225" s="21"/>
      <c r="M225" s="140"/>
      <c r="N225" s="141"/>
      <c r="O225" s="141"/>
      <c r="P225" s="141"/>
      <c r="Q225" s="141"/>
      <c r="R225" s="141"/>
      <c r="S225" s="141"/>
      <c r="T225" s="142"/>
      <c r="AT225" s="10" t="s">
        <v>180</v>
      </c>
      <c r="AU225" s="10" t="s">
        <v>85</v>
      </c>
    </row>
    <row r="226" spans="2:47" s="1" customFormat="1" ht="6.95" customHeight="1" x14ac:dyDescent="0.2">
      <c r="B226" s="27"/>
      <c r="C226" s="28"/>
      <c r="D226" s="28"/>
      <c r="E226" s="28"/>
      <c r="F226" s="28"/>
      <c r="G226" s="28"/>
      <c r="H226" s="28"/>
      <c r="I226" s="188"/>
      <c r="J226" s="28"/>
      <c r="K226" s="28"/>
      <c r="L226" s="21"/>
    </row>
  </sheetData>
  <sheetProtection algorithmName="SHA-512" hashValue="y0kXMGN6/x4vGedG885y6A7w6MPRPeJtS9xx5a2vci95IgRyIM0dWSNG4JSC4kK071ELDKVUWnq7CKXY2fDoZw==" saltValue="/DE+sk4n794YdOAh9/GY3A==" spinCount="100000" sheet="1" objects="1" scenarios="1"/>
  <autoFilter ref="C125:K225" xr:uid="{00000000-0009-0000-0000-000006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303"/>
  <sheetViews>
    <sheetView showGridLines="0" workbookViewId="0">
      <selection activeCell="I136" sqref="I136"/>
    </sheetView>
  </sheetViews>
  <sheetFormatPr defaultColWidth="9.16406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style="178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66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0" t="s">
        <v>109</v>
      </c>
    </row>
    <row r="3" spans="2:46" ht="6.95" customHeight="1" x14ac:dyDescent="0.2">
      <c r="B3" s="11"/>
      <c r="C3" s="12"/>
      <c r="D3" s="12"/>
      <c r="E3" s="12"/>
      <c r="F3" s="12"/>
      <c r="G3" s="12"/>
      <c r="H3" s="12"/>
      <c r="I3" s="179"/>
      <c r="J3" s="12"/>
      <c r="K3" s="12"/>
      <c r="L3" s="13"/>
      <c r="AT3" s="10" t="s">
        <v>85</v>
      </c>
    </row>
    <row r="4" spans="2:46" ht="24.95" customHeight="1" x14ac:dyDescent="0.2">
      <c r="B4" s="13"/>
      <c r="D4" s="14" t="s">
        <v>124</v>
      </c>
      <c r="L4" s="13"/>
      <c r="M4" s="42" t="s">
        <v>10</v>
      </c>
      <c r="AT4" s="10" t="s">
        <v>3</v>
      </c>
    </row>
    <row r="5" spans="2:46" ht="6.95" customHeight="1" x14ac:dyDescent="0.2">
      <c r="B5" s="13"/>
      <c r="L5" s="13"/>
    </row>
    <row r="6" spans="2:46" ht="12" customHeight="1" x14ac:dyDescent="0.2">
      <c r="B6" s="13"/>
      <c r="D6" s="18" t="s">
        <v>16</v>
      </c>
      <c r="L6" s="13"/>
    </row>
    <row r="7" spans="2:46" ht="16.5" customHeight="1" x14ac:dyDescent="0.2">
      <c r="B7" s="13"/>
      <c r="E7" s="298" t="str">
        <f>'Rekapitulace stavby'!K6</f>
        <v>Cyklistická komunikace Romže</v>
      </c>
      <c r="F7" s="299"/>
      <c r="G7" s="299"/>
      <c r="H7" s="299"/>
      <c r="L7" s="13"/>
    </row>
    <row r="8" spans="2:46" ht="12" customHeight="1" x14ac:dyDescent="0.2">
      <c r="B8" s="13"/>
      <c r="D8" s="18" t="s">
        <v>136</v>
      </c>
      <c r="L8" s="13"/>
    </row>
    <row r="9" spans="2:46" s="1" customFormat="1" ht="16.5" customHeight="1" x14ac:dyDescent="0.2">
      <c r="B9" s="21"/>
      <c r="E9" s="298" t="s">
        <v>1030</v>
      </c>
      <c r="F9" s="297"/>
      <c r="G9" s="297"/>
      <c r="H9" s="297"/>
      <c r="I9" s="105"/>
      <c r="L9" s="21"/>
    </row>
    <row r="10" spans="2:46" s="1" customFormat="1" ht="12" customHeight="1" x14ac:dyDescent="0.2">
      <c r="B10" s="21"/>
      <c r="D10" s="18" t="s">
        <v>554</v>
      </c>
      <c r="I10" s="105"/>
      <c r="L10" s="21"/>
    </row>
    <row r="11" spans="2:46" s="1" customFormat="1" ht="16.5" customHeight="1" x14ac:dyDescent="0.2">
      <c r="B11" s="21"/>
      <c r="E11" s="291" t="s">
        <v>1077</v>
      </c>
      <c r="F11" s="297"/>
      <c r="G11" s="297"/>
      <c r="H11" s="297"/>
      <c r="I11" s="105"/>
      <c r="L11" s="21"/>
    </row>
    <row r="12" spans="2:46" s="1" customFormat="1" x14ac:dyDescent="0.2">
      <c r="B12" s="21"/>
      <c r="I12" s="105"/>
      <c r="L12" s="21"/>
    </row>
    <row r="13" spans="2:46" s="1" customFormat="1" ht="12" customHeight="1" x14ac:dyDescent="0.2">
      <c r="B13" s="21"/>
      <c r="D13" s="18" t="s">
        <v>18</v>
      </c>
      <c r="F13" s="16" t="s">
        <v>1</v>
      </c>
      <c r="I13" s="180" t="s">
        <v>19</v>
      </c>
      <c r="J13" s="16" t="s">
        <v>1</v>
      </c>
      <c r="L13" s="21"/>
    </row>
    <row r="14" spans="2:46" s="1" customFormat="1" ht="12" customHeight="1" x14ac:dyDescent="0.2">
      <c r="B14" s="21"/>
      <c r="D14" s="18" t="s">
        <v>20</v>
      </c>
      <c r="F14" s="16" t="s">
        <v>21</v>
      </c>
      <c r="I14" s="180" t="s">
        <v>22</v>
      </c>
      <c r="J14" s="31" t="str">
        <f>'Rekapitulace stavby'!AN8</f>
        <v>7. 7. 2022</v>
      </c>
      <c r="L14" s="21"/>
    </row>
    <row r="15" spans="2:46" s="1" customFormat="1" ht="10.9" customHeight="1" x14ac:dyDescent="0.2">
      <c r="B15" s="21"/>
      <c r="I15" s="105"/>
      <c r="L15" s="21"/>
    </row>
    <row r="16" spans="2:46" s="1" customFormat="1" ht="12" customHeight="1" x14ac:dyDescent="0.2">
      <c r="B16" s="21"/>
      <c r="D16" s="18" t="s">
        <v>24</v>
      </c>
      <c r="I16" s="180" t="s">
        <v>25</v>
      </c>
      <c r="J16" s="16" t="s">
        <v>1</v>
      </c>
      <c r="L16" s="21"/>
    </row>
    <row r="17" spans="2:12" s="1" customFormat="1" ht="18" customHeight="1" x14ac:dyDescent="0.2">
      <c r="B17" s="21"/>
      <c r="E17" s="16" t="s">
        <v>26</v>
      </c>
      <c r="I17" s="180" t="s">
        <v>27</v>
      </c>
      <c r="J17" s="16" t="s">
        <v>1</v>
      </c>
      <c r="L17" s="21"/>
    </row>
    <row r="18" spans="2:12" s="1" customFormat="1" ht="6.95" customHeight="1" x14ac:dyDescent="0.2">
      <c r="B18" s="21"/>
      <c r="I18" s="105"/>
      <c r="L18" s="21"/>
    </row>
    <row r="19" spans="2:12" s="1" customFormat="1" ht="12" customHeight="1" x14ac:dyDescent="0.2">
      <c r="B19" s="21"/>
      <c r="D19" s="18" t="s">
        <v>28</v>
      </c>
      <c r="I19" s="180" t="s">
        <v>25</v>
      </c>
      <c r="J19" s="151" t="str">
        <f>'Rekapitulace stavby'!AN13</f>
        <v>Vyplň údaj</v>
      </c>
      <c r="L19" s="21"/>
    </row>
    <row r="20" spans="2:12" s="1" customFormat="1" ht="18" customHeight="1" x14ac:dyDescent="0.2">
      <c r="B20" s="21"/>
      <c r="E20" s="300" t="str">
        <f>'Rekapitulace stavby'!E14</f>
        <v>Vyplň údaj</v>
      </c>
      <c r="F20" s="283"/>
      <c r="G20" s="283"/>
      <c r="H20" s="283"/>
      <c r="I20" s="180" t="s">
        <v>27</v>
      </c>
      <c r="J20" s="151" t="str">
        <f>'Rekapitulace stavby'!AN14</f>
        <v>Vyplň údaj</v>
      </c>
      <c r="L20" s="21"/>
    </row>
    <row r="21" spans="2:12" s="1" customFormat="1" ht="6.95" customHeight="1" x14ac:dyDescent="0.2">
      <c r="B21" s="21"/>
      <c r="I21" s="105"/>
      <c r="L21" s="21"/>
    </row>
    <row r="22" spans="2:12" s="1" customFormat="1" ht="12" customHeight="1" x14ac:dyDescent="0.2">
      <c r="B22" s="21"/>
      <c r="D22" s="18" t="s">
        <v>30</v>
      </c>
      <c r="I22" s="180" t="s">
        <v>25</v>
      </c>
      <c r="J22" s="16" t="s">
        <v>1</v>
      </c>
      <c r="L22" s="21"/>
    </row>
    <row r="23" spans="2:12" s="1" customFormat="1" ht="18" customHeight="1" x14ac:dyDescent="0.2">
      <c r="B23" s="21"/>
      <c r="E23" s="16" t="s">
        <v>712</v>
      </c>
      <c r="I23" s="180" t="s">
        <v>27</v>
      </c>
      <c r="J23" s="16" t="s">
        <v>1</v>
      </c>
      <c r="L23" s="21"/>
    </row>
    <row r="24" spans="2:12" s="1" customFormat="1" ht="6.95" customHeight="1" x14ac:dyDescent="0.2">
      <c r="B24" s="21"/>
      <c r="I24" s="105"/>
      <c r="L24" s="21"/>
    </row>
    <row r="25" spans="2:12" s="1" customFormat="1" ht="12" customHeight="1" x14ac:dyDescent="0.2">
      <c r="B25" s="21"/>
      <c r="D25" s="18" t="s">
        <v>33</v>
      </c>
      <c r="I25" s="180" t="s">
        <v>25</v>
      </c>
      <c r="J25" s="16" t="str">
        <f>IF('Rekapitulace stavby'!AN19="","",'Rekapitulace stavby'!AN19)</f>
        <v/>
      </c>
      <c r="L25" s="21"/>
    </row>
    <row r="26" spans="2:12" s="1" customFormat="1" ht="18" customHeight="1" x14ac:dyDescent="0.2">
      <c r="B26" s="21"/>
      <c r="E26" s="16" t="str">
        <f>IF('Rekapitulace stavby'!E20="","",'Rekapitulace stavby'!E20)</f>
        <v xml:space="preserve"> </v>
      </c>
      <c r="I26" s="180" t="s">
        <v>27</v>
      </c>
      <c r="J26" s="16" t="str">
        <f>IF('Rekapitulace stavby'!AN20="","",'Rekapitulace stavby'!AN20)</f>
        <v/>
      </c>
      <c r="L26" s="21"/>
    </row>
    <row r="27" spans="2:12" s="1" customFormat="1" ht="6.95" customHeight="1" x14ac:dyDescent="0.2">
      <c r="B27" s="21"/>
      <c r="I27" s="105"/>
      <c r="L27" s="21"/>
    </row>
    <row r="28" spans="2:12" s="1" customFormat="1" ht="12" customHeight="1" x14ac:dyDescent="0.2">
      <c r="B28" s="21"/>
      <c r="D28" s="18" t="s">
        <v>34</v>
      </c>
      <c r="I28" s="105"/>
      <c r="L28" s="21"/>
    </row>
    <row r="29" spans="2:12" s="2" customFormat="1" ht="16.5" customHeight="1" x14ac:dyDescent="0.2">
      <c r="B29" s="43"/>
      <c r="E29" s="287" t="s">
        <v>1</v>
      </c>
      <c r="F29" s="287"/>
      <c r="G29" s="287"/>
      <c r="H29" s="287"/>
      <c r="I29" s="181"/>
      <c r="L29" s="43"/>
    </row>
    <row r="30" spans="2:12" s="1" customFormat="1" ht="6.95" customHeight="1" x14ac:dyDescent="0.2">
      <c r="B30" s="21"/>
      <c r="I30" s="105"/>
      <c r="L30" s="21"/>
    </row>
    <row r="31" spans="2:12" s="1" customFormat="1" ht="6.95" customHeight="1" x14ac:dyDescent="0.2">
      <c r="B31" s="21"/>
      <c r="D31" s="32"/>
      <c r="E31" s="32"/>
      <c r="F31" s="32"/>
      <c r="G31" s="32"/>
      <c r="H31" s="32"/>
      <c r="I31" s="182"/>
      <c r="J31" s="32"/>
      <c r="K31" s="32"/>
      <c r="L31" s="21"/>
    </row>
    <row r="32" spans="2:12" s="1" customFormat="1" ht="25.35" customHeight="1" x14ac:dyDescent="0.2">
      <c r="B32" s="21"/>
      <c r="D32" s="44" t="s">
        <v>35</v>
      </c>
      <c r="I32" s="105"/>
      <c r="J32" s="40">
        <f>ROUND(J133, 2)</f>
        <v>6455100.9400000004</v>
      </c>
      <c r="L32" s="21"/>
    </row>
    <row r="33" spans="2:12" s="1" customFormat="1" ht="6.95" customHeight="1" x14ac:dyDescent="0.2">
      <c r="B33" s="21"/>
      <c r="D33" s="32"/>
      <c r="E33" s="32"/>
      <c r="F33" s="32"/>
      <c r="G33" s="32"/>
      <c r="H33" s="32"/>
      <c r="I33" s="182"/>
      <c r="J33" s="32"/>
      <c r="K33" s="32"/>
      <c r="L33" s="21"/>
    </row>
    <row r="34" spans="2:12" s="1" customFormat="1" ht="14.45" customHeight="1" x14ac:dyDescent="0.2">
      <c r="B34" s="21"/>
      <c r="F34" s="23" t="s">
        <v>37</v>
      </c>
      <c r="I34" s="183" t="s">
        <v>36</v>
      </c>
      <c r="J34" s="23" t="s">
        <v>38</v>
      </c>
      <c r="L34" s="21"/>
    </row>
    <row r="35" spans="2:12" s="1" customFormat="1" ht="14.45" customHeight="1" x14ac:dyDescent="0.2">
      <c r="B35" s="21"/>
      <c r="D35" s="45" t="s">
        <v>39</v>
      </c>
      <c r="E35" s="18" t="s">
        <v>40</v>
      </c>
      <c r="F35" s="46">
        <f>ROUND((SUM(BE133:BE302)),  2)</f>
        <v>6455100.9400000004</v>
      </c>
      <c r="I35" s="184">
        <v>0.21</v>
      </c>
      <c r="J35" s="46">
        <f>ROUND(((SUM(BE133:BE302))*I35),  2)</f>
        <v>1355571.2</v>
      </c>
      <c r="L35" s="21"/>
    </row>
    <row r="36" spans="2:12" s="1" customFormat="1" ht="14.45" customHeight="1" x14ac:dyDescent="0.2">
      <c r="B36" s="21"/>
      <c r="E36" s="18" t="s">
        <v>41</v>
      </c>
      <c r="F36" s="46">
        <f>ROUND((SUM(BF133:BF302)),  2)</f>
        <v>0</v>
      </c>
      <c r="I36" s="184">
        <v>0.15</v>
      </c>
      <c r="J36" s="46">
        <f>ROUND(((SUM(BF133:BF302))*I36),  2)</f>
        <v>0</v>
      </c>
      <c r="L36" s="21"/>
    </row>
    <row r="37" spans="2:12" s="1" customFormat="1" ht="14.45" hidden="1" customHeight="1" x14ac:dyDescent="0.2">
      <c r="B37" s="21"/>
      <c r="E37" s="18" t="s">
        <v>42</v>
      </c>
      <c r="F37" s="46">
        <f>ROUND((SUM(BG133:BG302)),  2)</f>
        <v>0</v>
      </c>
      <c r="I37" s="184">
        <v>0.21</v>
      </c>
      <c r="J37" s="46">
        <f>0</f>
        <v>0</v>
      </c>
      <c r="L37" s="21"/>
    </row>
    <row r="38" spans="2:12" s="1" customFormat="1" ht="14.45" hidden="1" customHeight="1" x14ac:dyDescent="0.2">
      <c r="B38" s="21"/>
      <c r="E38" s="18" t="s">
        <v>43</v>
      </c>
      <c r="F38" s="46">
        <f>ROUND((SUM(BH133:BH302)),  2)</f>
        <v>0</v>
      </c>
      <c r="I38" s="184">
        <v>0.15</v>
      </c>
      <c r="J38" s="46">
        <f>0</f>
        <v>0</v>
      </c>
      <c r="L38" s="21"/>
    </row>
    <row r="39" spans="2:12" s="1" customFormat="1" ht="14.45" hidden="1" customHeight="1" x14ac:dyDescent="0.2">
      <c r="B39" s="21"/>
      <c r="E39" s="18" t="s">
        <v>44</v>
      </c>
      <c r="F39" s="46">
        <f>ROUND((SUM(BI133:BI302)),  2)</f>
        <v>0</v>
      </c>
      <c r="I39" s="184">
        <v>0</v>
      </c>
      <c r="J39" s="46">
        <f>0</f>
        <v>0</v>
      </c>
      <c r="L39" s="21"/>
    </row>
    <row r="40" spans="2:12" s="1" customFormat="1" ht="6.95" customHeight="1" x14ac:dyDescent="0.2">
      <c r="B40" s="21"/>
      <c r="I40" s="105"/>
      <c r="L40" s="21"/>
    </row>
    <row r="41" spans="2:12" s="1" customFormat="1" ht="25.35" customHeight="1" x14ac:dyDescent="0.2">
      <c r="B41" s="21"/>
      <c r="C41" s="48"/>
      <c r="D41" s="49" t="s">
        <v>45</v>
      </c>
      <c r="E41" s="34"/>
      <c r="F41" s="34"/>
      <c r="G41" s="50" t="s">
        <v>46</v>
      </c>
      <c r="H41" s="51" t="s">
        <v>47</v>
      </c>
      <c r="I41" s="185"/>
      <c r="J41" s="52">
        <f>SUM(J32:J39)</f>
        <v>7810672.1400000006</v>
      </c>
      <c r="K41" s="53"/>
      <c r="L41" s="21"/>
    </row>
    <row r="42" spans="2:12" s="1" customFormat="1" ht="14.45" customHeight="1" x14ac:dyDescent="0.2">
      <c r="B42" s="21"/>
      <c r="I42" s="105"/>
      <c r="L42" s="21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21"/>
      <c r="D50" s="24" t="s">
        <v>48</v>
      </c>
      <c r="E50" s="25"/>
      <c r="F50" s="25"/>
      <c r="G50" s="24" t="s">
        <v>49</v>
      </c>
      <c r="H50" s="25"/>
      <c r="I50" s="186"/>
      <c r="J50" s="25"/>
      <c r="K50" s="25"/>
      <c r="L50" s="21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21"/>
      <c r="D61" s="26" t="s">
        <v>50</v>
      </c>
      <c r="E61" s="22"/>
      <c r="F61" s="54" t="s">
        <v>51</v>
      </c>
      <c r="G61" s="26" t="s">
        <v>50</v>
      </c>
      <c r="H61" s="22"/>
      <c r="I61" s="187"/>
      <c r="J61" s="55" t="s">
        <v>51</v>
      </c>
      <c r="K61" s="22"/>
      <c r="L61" s="21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21"/>
      <c r="D65" s="24" t="s">
        <v>52</v>
      </c>
      <c r="E65" s="25"/>
      <c r="F65" s="25"/>
      <c r="G65" s="24" t="s">
        <v>53</v>
      </c>
      <c r="H65" s="25"/>
      <c r="I65" s="186"/>
      <c r="J65" s="25"/>
      <c r="K65" s="25"/>
      <c r="L65" s="21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21"/>
      <c r="D76" s="26" t="s">
        <v>50</v>
      </c>
      <c r="E76" s="22"/>
      <c r="F76" s="54" t="s">
        <v>51</v>
      </c>
      <c r="G76" s="26" t="s">
        <v>50</v>
      </c>
      <c r="H76" s="22"/>
      <c r="I76" s="187"/>
      <c r="J76" s="55" t="s">
        <v>51</v>
      </c>
      <c r="K76" s="22"/>
      <c r="L76" s="21"/>
    </row>
    <row r="77" spans="2:12" s="1" customFormat="1" ht="14.45" customHeight="1" x14ac:dyDescent="0.2">
      <c r="B77" s="27"/>
      <c r="C77" s="28"/>
      <c r="D77" s="28"/>
      <c r="E77" s="28"/>
      <c r="F77" s="28"/>
      <c r="G77" s="28"/>
      <c r="H77" s="28"/>
      <c r="I77" s="188"/>
      <c r="J77" s="28"/>
      <c r="K77" s="28"/>
      <c r="L77" s="21"/>
    </row>
    <row r="81" spans="2:12" s="1" customFormat="1" ht="6.95" customHeight="1" x14ac:dyDescent="0.2">
      <c r="B81" s="29"/>
      <c r="C81" s="30"/>
      <c r="D81" s="30"/>
      <c r="E81" s="30"/>
      <c r="F81" s="30"/>
      <c r="G81" s="30"/>
      <c r="H81" s="30"/>
      <c r="I81" s="189"/>
      <c r="J81" s="30"/>
      <c r="K81" s="30"/>
      <c r="L81" s="21"/>
    </row>
    <row r="82" spans="2:12" s="1" customFormat="1" ht="24.95" customHeight="1" x14ac:dyDescent="0.2">
      <c r="B82" s="21"/>
      <c r="C82" s="14" t="s">
        <v>141</v>
      </c>
      <c r="I82" s="105"/>
      <c r="L82" s="21"/>
    </row>
    <row r="83" spans="2:12" s="1" customFormat="1" ht="6.95" customHeight="1" x14ac:dyDescent="0.2">
      <c r="B83" s="21"/>
      <c r="I83" s="105"/>
      <c r="L83" s="21"/>
    </row>
    <row r="84" spans="2:12" s="1" customFormat="1" ht="12" customHeight="1" x14ac:dyDescent="0.2">
      <c r="B84" s="21"/>
      <c r="C84" s="18" t="s">
        <v>16</v>
      </c>
      <c r="I84" s="105"/>
      <c r="L84" s="21"/>
    </row>
    <row r="85" spans="2:12" s="1" customFormat="1" ht="16.5" customHeight="1" x14ac:dyDescent="0.2">
      <c r="B85" s="21"/>
      <c r="E85" s="298" t="str">
        <f>E7</f>
        <v>Cyklistická komunikace Romže</v>
      </c>
      <c r="F85" s="299"/>
      <c r="G85" s="299"/>
      <c r="H85" s="299"/>
      <c r="I85" s="105"/>
      <c r="L85" s="21"/>
    </row>
    <row r="86" spans="2:12" ht="12" customHeight="1" x14ac:dyDescent="0.2">
      <c r="B86" s="13"/>
      <c r="C86" s="18" t="s">
        <v>136</v>
      </c>
      <c r="L86" s="13"/>
    </row>
    <row r="87" spans="2:12" s="1" customFormat="1" ht="16.5" customHeight="1" x14ac:dyDescent="0.2">
      <c r="B87" s="21"/>
      <c r="E87" s="298" t="s">
        <v>1030</v>
      </c>
      <c r="F87" s="297"/>
      <c r="G87" s="297"/>
      <c r="H87" s="297"/>
      <c r="I87" s="105"/>
      <c r="L87" s="21"/>
    </row>
    <row r="88" spans="2:12" s="1" customFormat="1" ht="12" customHeight="1" x14ac:dyDescent="0.2">
      <c r="B88" s="21"/>
      <c r="C88" s="18" t="s">
        <v>554</v>
      </c>
      <c r="I88" s="105"/>
      <c r="L88" s="21"/>
    </row>
    <row r="89" spans="2:12" s="1" customFormat="1" ht="16.5" customHeight="1" x14ac:dyDescent="0.2">
      <c r="B89" s="21"/>
      <c r="E89" s="291" t="str">
        <f>E11</f>
        <v>05.02 - Lávka</v>
      </c>
      <c r="F89" s="297"/>
      <c r="G89" s="297"/>
      <c r="H89" s="297"/>
      <c r="I89" s="105"/>
      <c r="L89" s="21"/>
    </row>
    <row r="90" spans="2:12" s="1" customFormat="1" ht="6.95" customHeight="1" x14ac:dyDescent="0.2">
      <c r="B90" s="21"/>
      <c r="I90" s="105"/>
      <c r="L90" s="21"/>
    </row>
    <row r="91" spans="2:12" s="1" customFormat="1" ht="12" customHeight="1" x14ac:dyDescent="0.2">
      <c r="B91" s="21"/>
      <c r="C91" s="18" t="s">
        <v>20</v>
      </c>
      <c r="F91" s="16" t="str">
        <f>F14</f>
        <v xml:space="preserve"> </v>
      </c>
      <c r="I91" s="180" t="s">
        <v>22</v>
      </c>
      <c r="J91" s="31" t="str">
        <f>IF(J14="","",J14)</f>
        <v>7. 7. 2022</v>
      </c>
      <c r="L91" s="21"/>
    </row>
    <row r="92" spans="2:12" s="1" customFormat="1" ht="6.95" customHeight="1" x14ac:dyDescent="0.2">
      <c r="B92" s="21"/>
      <c r="I92" s="105"/>
      <c r="L92" s="21"/>
    </row>
    <row r="93" spans="2:12" s="1" customFormat="1" ht="15.2" customHeight="1" x14ac:dyDescent="0.2">
      <c r="B93" s="21"/>
      <c r="C93" s="18" t="s">
        <v>24</v>
      </c>
      <c r="F93" s="16" t="str">
        <f>E17</f>
        <v>Město Konice</v>
      </c>
      <c r="I93" s="180" t="s">
        <v>30</v>
      </c>
      <c r="J93" s="20" t="str">
        <f>E23</f>
        <v>Ing. Dušan Pařil</v>
      </c>
      <c r="L93" s="21"/>
    </row>
    <row r="94" spans="2:12" s="1" customFormat="1" ht="15.2" customHeight="1" x14ac:dyDescent="0.2">
      <c r="B94" s="21"/>
      <c r="C94" s="18" t="s">
        <v>28</v>
      </c>
      <c r="F94" s="16" t="str">
        <f>IF(E20="","",E20)</f>
        <v>Vyplň údaj</v>
      </c>
      <c r="I94" s="180" t="s">
        <v>33</v>
      </c>
      <c r="J94" s="20" t="str">
        <f>E26</f>
        <v xml:space="preserve"> </v>
      </c>
      <c r="L94" s="21"/>
    </row>
    <row r="95" spans="2:12" s="1" customFormat="1" ht="10.35" customHeight="1" x14ac:dyDescent="0.2">
      <c r="B95" s="21"/>
      <c r="I95" s="105"/>
      <c r="L95" s="21"/>
    </row>
    <row r="96" spans="2:12" s="1" customFormat="1" ht="29.25" customHeight="1" x14ac:dyDescent="0.2">
      <c r="B96" s="21"/>
      <c r="C96" s="56" t="s">
        <v>142</v>
      </c>
      <c r="D96" s="48"/>
      <c r="E96" s="48"/>
      <c r="F96" s="48"/>
      <c r="G96" s="48"/>
      <c r="H96" s="48"/>
      <c r="I96" s="190"/>
      <c r="J96" s="57" t="s">
        <v>143</v>
      </c>
      <c r="K96" s="48"/>
      <c r="L96" s="21"/>
    </row>
    <row r="97" spans="2:47" s="1" customFormat="1" ht="10.35" customHeight="1" x14ac:dyDescent="0.2">
      <c r="B97" s="21"/>
      <c r="I97" s="105"/>
      <c r="L97" s="21"/>
    </row>
    <row r="98" spans="2:47" s="1" customFormat="1" ht="22.9" customHeight="1" x14ac:dyDescent="0.2">
      <c r="B98" s="21"/>
      <c r="C98" s="58" t="s">
        <v>144</v>
      </c>
      <c r="I98" s="105"/>
      <c r="J98" s="40">
        <f>J133</f>
        <v>6455100.9400000004</v>
      </c>
      <c r="L98" s="21"/>
      <c r="AU98" s="10" t="s">
        <v>145</v>
      </c>
    </row>
    <row r="99" spans="2:47" s="3" customFormat="1" ht="24.95" customHeight="1" x14ac:dyDescent="0.2">
      <c r="B99" s="59"/>
      <c r="D99" s="60" t="s">
        <v>1078</v>
      </c>
      <c r="E99" s="61"/>
      <c r="F99" s="61"/>
      <c r="G99" s="61"/>
      <c r="H99" s="61"/>
      <c r="I99" s="191"/>
      <c r="J99" s="62">
        <f>J134</f>
        <v>6455100.9400000004</v>
      </c>
      <c r="L99" s="59"/>
    </row>
    <row r="100" spans="2:47" s="4" customFormat="1" ht="19.899999999999999" customHeight="1" x14ac:dyDescent="0.2">
      <c r="B100" s="63"/>
      <c r="D100" s="64" t="s">
        <v>147</v>
      </c>
      <c r="E100" s="65"/>
      <c r="F100" s="65"/>
      <c r="G100" s="65"/>
      <c r="H100" s="65"/>
      <c r="I100" s="192"/>
      <c r="J100" s="66">
        <f>J135</f>
        <v>232812.7</v>
      </c>
      <c r="L100" s="63"/>
    </row>
    <row r="101" spans="2:47" s="4" customFormat="1" ht="19.899999999999999" customHeight="1" x14ac:dyDescent="0.2">
      <c r="B101" s="63"/>
      <c r="D101" s="64" t="s">
        <v>1079</v>
      </c>
      <c r="E101" s="65"/>
      <c r="F101" s="65"/>
      <c r="G101" s="65"/>
      <c r="H101" s="65"/>
      <c r="I101" s="192"/>
      <c r="J101" s="66">
        <f>J174</f>
        <v>259541.81</v>
      </c>
      <c r="L101" s="63"/>
    </row>
    <row r="102" spans="2:47" s="4" customFormat="1" ht="19.899999999999999" customHeight="1" x14ac:dyDescent="0.2">
      <c r="B102" s="63"/>
      <c r="D102" s="64" t="s">
        <v>149</v>
      </c>
      <c r="E102" s="65"/>
      <c r="F102" s="65"/>
      <c r="G102" s="65"/>
      <c r="H102" s="65"/>
      <c r="I102" s="192"/>
      <c r="J102" s="66">
        <f>J185</f>
        <v>263383.28000000003</v>
      </c>
      <c r="L102" s="63"/>
    </row>
    <row r="103" spans="2:47" s="4" customFormat="1" ht="19.899999999999999" customHeight="1" x14ac:dyDescent="0.2">
      <c r="B103" s="63"/>
      <c r="D103" s="64" t="s">
        <v>1080</v>
      </c>
      <c r="E103" s="65"/>
      <c r="F103" s="65"/>
      <c r="G103" s="65"/>
      <c r="H103" s="65"/>
      <c r="I103" s="192"/>
      <c r="J103" s="66">
        <f>J200</f>
        <v>1803135.35</v>
      </c>
      <c r="L103" s="63"/>
    </row>
    <row r="104" spans="2:47" s="4" customFormat="1" ht="19.899999999999999" customHeight="1" x14ac:dyDescent="0.2">
      <c r="B104" s="63"/>
      <c r="D104" s="64" t="s">
        <v>1081</v>
      </c>
      <c r="E104" s="65"/>
      <c r="F104" s="65"/>
      <c r="G104" s="65"/>
      <c r="H104" s="65"/>
      <c r="I104" s="192"/>
      <c r="J104" s="66">
        <f>J221</f>
        <v>1516487.2000000002</v>
      </c>
      <c r="L104" s="63"/>
    </row>
    <row r="105" spans="2:47" s="4" customFormat="1" ht="19.899999999999999" customHeight="1" x14ac:dyDescent="0.2">
      <c r="B105" s="63"/>
      <c r="D105" s="64" t="s">
        <v>1082</v>
      </c>
      <c r="E105" s="65"/>
      <c r="F105" s="65"/>
      <c r="G105" s="65"/>
      <c r="H105" s="65"/>
      <c r="I105" s="192"/>
      <c r="J105" s="66">
        <f>J242</f>
        <v>316245.99</v>
      </c>
      <c r="L105" s="63"/>
    </row>
    <row r="106" spans="2:47" s="4" customFormat="1" ht="19.899999999999999" customHeight="1" x14ac:dyDescent="0.2">
      <c r="B106" s="63"/>
      <c r="D106" s="64" t="s">
        <v>151</v>
      </c>
      <c r="E106" s="65"/>
      <c r="F106" s="65"/>
      <c r="G106" s="65"/>
      <c r="H106" s="65"/>
      <c r="I106" s="192"/>
      <c r="J106" s="66">
        <f>J249</f>
        <v>70721.83</v>
      </c>
      <c r="L106" s="63"/>
    </row>
    <row r="107" spans="2:47" s="4" customFormat="1" ht="19.899999999999999" customHeight="1" x14ac:dyDescent="0.2">
      <c r="B107" s="63"/>
      <c r="D107" s="64" t="s">
        <v>1083</v>
      </c>
      <c r="E107" s="65"/>
      <c r="F107" s="65"/>
      <c r="G107" s="65"/>
      <c r="H107" s="65"/>
      <c r="I107" s="192"/>
      <c r="J107" s="66">
        <f>J264</f>
        <v>7216.8</v>
      </c>
      <c r="L107" s="63"/>
    </row>
    <row r="108" spans="2:47" s="4" customFormat="1" ht="19.899999999999999" customHeight="1" x14ac:dyDescent="0.2">
      <c r="B108" s="63"/>
      <c r="D108" s="64" t="s">
        <v>1084</v>
      </c>
      <c r="E108" s="65"/>
      <c r="F108" s="65"/>
      <c r="G108" s="65"/>
      <c r="H108" s="65"/>
      <c r="I108" s="192"/>
      <c r="J108" s="66">
        <f>J267</f>
        <v>6013.19</v>
      </c>
      <c r="L108" s="63"/>
    </row>
    <row r="109" spans="2:47" s="4" customFormat="1" ht="19.899999999999999" customHeight="1" x14ac:dyDescent="0.2">
      <c r="B109" s="63"/>
      <c r="D109" s="64" t="s">
        <v>1085</v>
      </c>
      <c r="E109" s="65"/>
      <c r="F109" s="65"/>
      <c r="G109" s="65"/>
      <c r="H109" s="65"/>
      <c r="I109" s="192"/>
      <c r="J109" s="66">
        <f>J270</f>
        <v>59036.14</v>
      </c>
      <c r="L109" s="63"/>
    </row>
    <row r="110" spans="2:47" s="4" customFormat="1" ht="19.899999999999999" customHeight="1" x14ac:dyDescent="0.2">
      <c r="B110" s="63"/>
      <c r="D110" s="64" t="s">
        <v>1086</v>
      </c>
      <c r="E110" s="65"/>
      <c r="F110" s="65"/>
      <c r="G110" s="65"/>
      <c r="H110" s="65"/>
      <c r="I110" s="192"/>
      <c r="J110" s="66">
        <f>J275</f>
        <v>40166.28</v>
      </c>
      <c r="L110" s="63"/>
    </row>
    <row r="111" spans="2:47" s="4" customFormat="1" ht="19.899999999999999" customHeight="1" x14ac:dyDescent="0.2">
      <c r="B111" s="63"/>
      <c r="D111" s="64" t="s">
        <v>1087</v>
      </c>
      <c r="E111" s="65"/>
      <c r="F111" s="65"/>
      <c r="G111" s="65"/>
      <c r="H111" s="65"/>
      <c r="I111" s="192"/>
      <c r="J111" s="66">
        <f>J284</f>
        <v>1880340.37</v>
      </c>
      <c r="L111" s="63"/>
    </row>
    <row r="112" spans="2:47" s="1" customFormat="1" ht="21.75" customHeight="1" x14ac:dyDescent="0.2">
      <c r="B112" s="21"/>
      <c r="I112" s="105"/>
      <c r="L112" s="21"/>
    </row>
    <row r="113" spans="2:12" s="1" customFormat="1" ht="6.95" customHeight="1" x14ac:dyDescent="0.2">
      <c r="B113" s="27"/>
      <c r="C113" s="28"/>
      <c r="D113" s="28"/>
      <c r="E113" s="28"/>
      <c r="F113" s="28"/>
      <c r="G113" s="28"/>
      <c r="H113" s="28"/>
      <c r="I113" s="188"/>
      <c r="J113" s="28"/>
      <c r="K113" s="28"/>
      <c r="L113" s="21"/>
    </row>
    <row r="117" spans="2:12" s="1" customFormat="1" ht="6.95" customHeight="1" x14ac:dyDescent="0.2">
      <c r="B117" s="29"/>
      <c r="C117" s="30"/>
      <c r="D117" s="30"/>
      <c r="E117" s="30"/>
      <c r="F117" s="30"/>
      <c r="G117" s="30"/>
      <c r="H117" s="30"/>
      <c r="I117" s="189"/>
      <c r="J117" s="30"/>
      <c r="K117" s="30"/>
      <c r="L117" s="21"/>
    </row>
    <row r="118" spans="2:12" s="1" customFormat="1" ht="24.95" customHeight="1" x14ac:dyDescent="0.2">
      <c r="B118" s="21"/>
      <c r="C118" s="14" t="s">
        <v>157</v>
      </c>
      <c r="I118" s="105"/>
      <c r="L118" s="21"/>
    </row>
    <row r="119" spans="2:12" s="1" customFormat="1" ht="6.95" customHeight="1" x14ac:dyDescent="0.2">
      <c r="B119" s="21"/>
      <c r="I119" s="105"/>
      <c r="L119" s="21"/>
    </row>
    <row r="120" spans="2:12" s="1" customFormat="1" ht="12" customHeight="1" x14ac:dyDescent="0.2">
      <c r="B120" s="21"/>
      <c r="C120" s="18" t="s">
        <v>16</v>
      </c>
      <c r="I120" s="105"/>
      <c r="L120" s="21"/>
    </row>
    <row r="121" spans="2:12" s="1" customFormat="1" ht="16.5" customHeight="1" x14ac:dyDescent="0.2">
      <c r="B121" s="21"/>
      <c r="E121" s="298" t="str">
        <f>E7</f>
        <v>Cyklistická komunikace Romže</v>
      </c>
      <c r="F121" s="299"/>
      <c r="G121" s="299"/>
      <c r="H121" s="299"/>
      <c r="I121" s="105"/>
      <c r="L121" s="21"/>
    </row>
    <row r="122" spans="2:12" ht="12" customHeight="1" x14ac:dyDescent="0.2">
      <c r="B122" s="13"/>
      <c r="C122" s="18" t="s">
        <v>136</v>
      </c>
      <c r="L122" s="13"/>
    </row>
    <row r="123" spans="2:12" s="1" customFormat="1" ht="16.5" customHeight="1" x14ac:dyDescent="0.2">
      <c r="B123" s="21"/>
      <c r="E123" s="298" t="s">
        <v>1030</v>
      </c>
      <c r="F123" s="297"/>
      <c r="G123" s="297"/>
      <c r="H123" s="297"/>
      <c r="I123" s="105"/>
      <c r="L123" s="21"/>
    </row>
    <row r="124" spans="2:12" s="1" customFormat="1" ht="12" customHeight="1" x14ac:dyDescent="0.2">
      <c r="B124" s="21"/>
      <c r="C124" s="18" t="s">
        <v>554</v>
      </c>
      <c r="I124" s="105"/>
      <c r="L124" s="21"/>
    </row>
    <row r="125" spans="2:12" s="1" customFormat="1" ht="16.5" customHeight="1" x14ac:dyDescent="0.2">
      <c r="B125" s="21"/>
      <c r="E125" s="291" t="str">
        <f>E11</f>
        <v>05.02 - Lávka</v>
      </c>
      <c r="F125" s="297"/>
      <c r="G125" s="297"/>
      <c r="H125" s="297"/>
      <c r="I125" s="105"/>
      <c r="L125" s="21"/>
    </row>
    <row r="126" spans="2:12" s="1" customFormat="1" ht="6.95" customHeight="1" x14ac:dyDescent="0.2">
      <c r="B126" s="21"/>
      <c r="I126" s="105"/>
      <c r="L126" s="21"/>
    </row>
    <row r="127" spans="2:12" s="1" customFormat="1" ht="12" customHeight="1" x14ac:dyDescent="0.2">
      <c r="B127" s="21"/>
      <c r="C127" s="18" t="s">
        <v>20</v>
      </c>
      <c r="F127" s="16" t="str">
        <f>F14</f>
        <v xml:space="preserve"> </v>
      </c>
      <c r="I127" s="180" t="s">
        <v>22</v>
      </c>
      <c r="J127" s="31" t="str">
        <f>IF(J14="","",J14)</f>
        <v>7. 7. 2022</v>
      </c>
      <c r="L127" s="21"/>
    </row>
    <row r="128" spans="2:12" s="1" customFormat="1" ht="6.95" customHeight="1" x14ac:dyDescent="0.2">
      <c r="B128" s="21"/>
      <c r="I128" s="105"/>
      <c r="L128" s="21"/>
    </row>
    <row r="129" spans="2:65" s="1" customFormat="1" ht="15.2" customHeight="1" x14ac:dyDescent="0.2">
      <c r="B129" s="21"/>
      <c r="C129" s="18" t="s">
        <v>24</v>
      </c>
      <c r="F129" s="16" t="str">
        <f>E17</f>
        <v>Město Konice</v>
      </c>
      <c r="I129" s="180" t="s">
        <v>30</v>
      </c>
      <c r="J129" s="20" t="str">
        <f>E23</f>
        <v>Ing. Dušan Pařil</v>
      </c>
      <c r="L129" s="21"/>
    </row>
    <row r="130" spans="2:65" s="1" customFormat="1" ht="15.2" customHeight="1" x14ac:dyDescent="0.2">
      <c r="B130" s="21"/>
      <c r="C130" s="18" t="s">
        <v>28</v>
      </c>
      <c r="F130" s="16" t="str">
        <f>IF(E20="","",E20)</f>
        <v>Vyplň údaj</v>
      </c>
      <c r="I130" s="180" t="s">
        <v>33</v>
      </c>
      <c r="J130" s="20" t="str">
        <f>E26</f>
        <v xml:space="preserve"> </v>
      </c>
      <c r="L130" s="21"/>
    </row>
    <row r="131" spans="2:65" s="1" customFormat="1" ht="10.35" customHeight="1" x14ac:dyDescent="0.2">
      <c r="B131" s="21"/>
      <c r="I131" s="105"/>
      <c r="L131" s="21"/>
    </row>
    <row r="132" spans="2:65" s="5" customFormat="1" ht="29.25" customHeight="1" x14ac:dyDescent="0.2">
      <c r="B132" s="67"/>
      <c r="C132" s="68" t="s">
        <v>158</v>
      </c>
      <c r="D132" s="69" t="s">
        <v>60</v>
      </c>
      <c r="E132" s="69" t="s">
        <v>56</v>
      </c>
      <c r="F132" s="69" t="s">
        <v>57</v>
      </c>
      <c r="G132" s="69" t="s">
        <v>159</v>
      </c>
      <c r="H132" s="69" t="s">
        <v>160</v>
      </c>
      <c r="I132" s="193" t="s">
        <v>161</v>
      </c>
      <c r="J132" s="70" t="s">
        <v>143</v>
      </c>
      <c r="K132" s="71" t="s">
        <v>162</v>
      </c>
      <c r="L132" s="67"/>
      <c r="M132" s="35" t="s">
        <v>1</v>
      </c>
      <c r="N132" s="36" t="s">
        <v>39</v>
      </c>
      <c r="O132" s="36" t="s">
        <v>163</v>
      </c>
      <c r="P132" s="36" t="s">
        <v>164</v>
      </c>
      <c r="Q132" s="36" t="s">
        <v>165</v>
      </c>
      <c r="R132" s="36" t="s">
        <v>166</v>
      </c>
      <c r="S132" s="36" t="s">
        <v>167</v>
      </c>
      <c r="T132" s="37" t="s">
        <v>168</v>
      </c>
    </row>
    <row r="133" spans="2:65" s="1" customFormat="1" ht="22.9" customHeight="1" x14ac:dyDescent="0.25">
      <c r="B133" s="21"/>
      <c r="C133" s="39" t="s">
        <v>169</v>
      </c>
      <c r="I133" s="105"/>
      <c r="J133" s="72">
        <f>BK133</f>
        <v>6455100.9400000004</v>
      </c>
      <c r="L133" s="21"/>
      <c r="M133" s="38"/>
      <c r="N133" s="32"/>
      <c r="O133" s="32"/>
      <c r="P133" s="73">
        <f>P134</f>
        <v>0</v>
      </c>
      <c r="Q133" s="32"/>
      <c r="R133" s="73">
        <f>R134</f>
        <v>0</v>
      </c>
      <c r="S133" s="32"/>
      <c r="T133" s="74">
        <f>T134</f>
        <v>0</v>
      </c>
      <c r="AT133" s="10" t="s">
        <v>74</v>
      </c>
      <c r="AU133" s="10" t="s">
        <v>145</v>
      </c>
      <c r="BK133" s="75">
        <f>BK134</f>
        <v>6455100.9400000004</v>
      </c>
    </row>
    <row r="134" spans="2:65" s="6" customFormat="1" ht="25.9" customHeight="1" x14ac:dyDescent="0.2">
      <c r="B134" s="76"/>
      <c r="D134" s="77" t="s">
        <v>74</v>
      </c>
      <c r="E134" s="78" t="s">
        <v>1088</v>
      </c>
      <c r="F134" s="78" t="s">
        <v>1</v>
      </c>
      <c r="I134" s="79"/>
      <c r="J134" s="80">
        <f>BK134</f>
        <v>6455100.9400000004</v>
      </c>
      <c r="L134" s="76"/>
      <c r="M134" s="81"/>
      <c r="P134" s="82">
        <f>P135+P174+P185+P200+P221+P242+P249+P264+P267+P270+P275+P284</f>
        <v>0</v>
      </c>
      <c r="R134" s="82">
        <f>R135+R174+R185+R200+R221+R242+R249+R264+R267+R270+R275+R284</f>
        <v>0</v>
      </c>
      <c r="T134" s="83">
        <f>T135+T174+T185+T200+T221+T242+T249+T264+T267+T270+T275+T284</f>
        <v>0</v>
      </c>
      <c r="AR134" s="77" t="s">
        <v>83</v>
      </c>
      <c r="AT134" s="84" t="s">
        <v>74</v>
      </c>
      <c r="AU134" s="84" t="s">
        <v>75</v>
      </c>
      <c r="AY134" s="77" t="s">
        <v>172</v>
      </c>
      <c r="BK134" s="85">
        <f>BK135+BK174+BK185+BK200+BK221+BK242+BK249+BK264+BK267+BK270+BK275+BK284</f>
        <v>6455100.9400000004</v>
      </c>
    </row>
    <row r="135" spans="2:65" s="6" customFormat="1" ht="22.9" customHeight="1" x14ac:dyDescent="0.2">
      <c r="B135" s="76"/>
      <c r="D135" s="77" t="s">
        <v>74</v>
      </c>
      <c r="E135" s="86" t="s">
        <v>83</v>
      </c>
      <c r="F135" s="86" t="s">
        <v>173</v>
      </c>
      <c r="I135" s="79"/>
      <c r="J135" s="87">
        <f>BK135</f>
        <v>232812.7</v>
      </c>
      <c r="L135" s="76"/>
      <c r="M135" s="81"/>
      <c r="P135" s="82">
        <f>SUM(P136:P173)</f>
        <v>0</v>
      </c>
      <c r="R135" s="82">
        <f>SUM(R136:R173)</f>
        <v>0</v>
      </c>
      <c r="T135" s="83">
        <f>SUM(T136:T173)</f>
        <v>0</v>
      </c>
      <c r="AR135" s="77" t="s">
        <v>83</v>
      </c>
      <c r="AT135" s="84" t="s">
        <v>74</v>
      </c>
      <c r="AU135" s="84" t="s">
        <v>83</v>
      </c>
      <c r="AY135" s="77" t="s">
        <v>172</v>
      </c>
      <c r="BK135" s="85">
        <f>SUM(BK136:BK173)</f>
        <v>232812.7</v>
      </c>
    </row>
    <row r="136" spans="2:65" s="1" customFormat="1" ht="21.75" customHeight="1" x14ac:dyDescent="0.2">
      <c r="B136" s="21"/>
      <c r="C136" s="152" t="s">
        <v>83</v>
      </c>
      <c r="D136" s="152" t="s">
        <v>174</v>
      </c>
      <c r="E136" s="153" t="s">
        <v>726</v>
      </c>
      <c r="F136" s="154" t="s">
        <v>727</v>
      </c>
      <c r="G136" s="155" t="s">
        <v>728</v>
      </c>
      <c r="H136" s="156">
        <v>180</v>
      </c>
      <c r="I136" s="94">
        <v>61.11</v>
      </c>
      <c r="J136" s="157">
        <f>ROUND(I136*H136,2)</f>
        <v>10999.8</v>
      </c>
      <c r="K136" s="158"/>
      <c r="L136" s="21"/>
      <c r="M136" s="159" t="s">
        <v>1</v>
      </c>
      <c r="N136" s="98" t="s">
        <v>40</v>
      </c>
      <c r="P136" s="99">
        <f>O136*H136</f>
        <v>0</v>
      </c>
      <c r="Q136" s="99">
        <v>0</v>
      </c>
      <c r="R136" s="99">
        <f>Q136*H136</f>
        <v>0</v>
      </c>
      <c r="S136" s="99">
        <v>0</v>
      </c>
      <c r="T136" s="100">
        <f>S136*H136</f>
        <v>0</v>
      </c>
      <c r="AR136" s="101" t="s">
        <v>178</v>
      </c>
      <c r="AT136" s="101" t="s">
        <v>174</v>
      </c>
      <c r="AU136" s="101" t="s">
        <v>85</v>
      </c>
      <c r="AY136" s="10" t="s">
        <v>172</v>
      </c>
      <c r="BE136" s="102">
        <f>IF(N136="základní",J136,0)</f>
        <v>10999.8</v>
      </c>
      <c r="BF136" s="102">
        <f>IF(N136="snížená",J136,0)</f>
        <v>0</v>
      </c>
      <c r="BG136" s="102">
        <f>IF(N136="zákl. přenesená",J136,0)</f>
        <v>0</v>
      </c>
      <c r="BH136" s="102">
        <f>IF(N136="sníž. přenesená",J136,0)</f>
        <v>0</v>
      </c>
      <c r="BI136" s="102">
        <f>IF(N136="nulová",J136,0)</f>
        <v>0</v>
      </c>
      <c r="BJ136" s="10" t="s">
        <v>83</v>
      </c>
      <c r="BK136" s="102">
        <f>ROUND(I136*H136,2)</f>
        <v>10999.8</v>
      </c>
      <c r="BL136" s="10" t="s">
        <v>178</v>
      </c>
      <c r="BM136" s="101" t="s">
        <v>1089</v>
      </c>
    </row>
    <row r="137" spans="2:65" s="1" customFormat="1" x14ac:dyDescent="0.2">
      <c r="B137" s="21"/>
      <c r="D137" s="103" t="s">
        <v>180</v>
      </c>
      <c r="F137" s="104" t="s">
        <v>727</v>
      </c>
      <c r="I137" s="105"/>
      <c r="L137" s="21"/>
      <c r="M137" s="106"/>
      <c r="T137" s="33"/>
      <c r="AT137" s="10" t="s">
        <v>180</v>
      </c>
      <c r="AU137" s="10" t="s">
        <v>85</v>
      </c>
    </row>
    <row r="138" spans="2:65" s="1" customFormat="1" ht="21.75" customHeight="1" x14ac:dyDescent="0.2">
      <c r="B138" s="21"/>
      <c r="C138" s="152" t="s">
        <v>85</v>
      </c>
      <c r="D138" s="152" t="s">
        <v>174</v>
      </c>
      <c r="E138" s="153" t="s">
        <v>729</v>
      </c>
      <c r="F138" s="154" t="s">
        <v>730</v>
      </c>
      <c r="G138" s="155" t="s">
        <v>189</v>
      </c>
      <c r="H138" s="156">
        <v>114.003</v>
      </c>
      <c r="I138" s="94">
        <v>429.71</v>
      </c>
      <c r="J138" s="157">
        <f>ROUND(I138*H138,2)</f>
        <v>48988.23</v>
      </c>
      <c r="K138" s="158"/>
      <c r="L138" s="21"/>
      <c r="M138" s="159" t="s">
        <v>1</v>
      </c>
      <c r="N138" s="98" t="s">
        <v>40</v>
      </c>
      <c r="P138" s="99">
        <f>O138*H138</f>
        <v>0</v>
      </c>
      <c r="Q138" s="99">
        <v>0</v>
      </c>
      <c r="R138" s="99">
        <f>Q138*H138</f>
        <v>0</v>
      </c>
      <c r="S138" s="99">
        <v>0</v>
      </c>
      <c r="T138" s="100">
        <f>S138*H138</f>
        <v>0</v>
      </c>
      <c r="AR138" s="101" t="s">
        <v>178</v>
      </c>
      <c r="AT138" s="101" t="s">
        <v>174</v>
      </c>
      <c r="AU138" s="101" t="s">
        <v>85</v>
      </c>
      <c r="AY138" s="10" t="s">
        <v>172</v>
      </c>
      <c r="BE138" s="102">
        <f>IF(N138="základní",J138,0)</f>
        <v>48988.23</v>
      </c>
      <c r="BF138" s="102">
        <f>IF(N138="snížená",J138,0)</f>
        <v>0</v>
      </c>
      <c r="BG138" s="102">
        <f>IF(N138="zákl. přenesená",J138,0)</f>
        <v>0</v>
      </c>
      <c r="BH138" s="102">
        <f>IF(N138="sníž. přenesená",J138,0)</f>
        <v>0</v>
      </c>
      <c r="BI138" s="102">
        <f>IF(N138="nulová",J138,0)</f>
        <v>0</v>
      </c>
      <c r="BJ138" s="10" t="s">
        <v>83</v>
      </c>
      <c r="BK138" s="102">
        <f>ROUND(I138*H138,2)</f>
        <v>48988.23</v>
      </c>
      <c r="BL138" s="10" t="s">
        <v>178</v>
      </c>
      <c r="BM138" s="101" t="s">
        <v>1090</v>
      </c>
    </row>
    <row r="139" spans="2:65" s="1" customFormat="1" x14ac:dyDescent="0.2">
      <c r="B139" s="21"/>
      <c r="D139" s="103" t="s">
        <v>180</v>
      </c>
      <c r="F139" s="104" t="s">
        <v>730</v>
      </c>
      <c r="I139" s="105"/>
      <c r="L139" s="21"/>
      <c r="M139" s="106"/>
      <c r="T139" s="33"/>
      <c r="AT139" s="10" t="s">
        <v>180</v>
      </c>
      <c r="AU139" s="10" t="s">
        <v>85</v>
      </c>
    </row>
    <row r="140" spans="2:65" s="1" customFormat="1" ht="16.5" customHeight="1" x14ac:dyDescent="0.2">
      <c r="B140" s="21"/>
      <c r="C140" s="152" t="s">
        <v>196</v>
      </c>
      <c r="D140" s="152" t="s">
        <v>174</v>
      </c>
      <c r="E140" s="153" t="s">
        <v>731</v>
      </c>
      <c r="F140" s="154" t="s">
        <v>732</v>
      </c>
      <c r="G140" s="155" t="s">
        <v>189</v>
      </c>
      <c r="H140" s="156">
        <v>45.600999999999999</v>
      </c>
      <c r="I140" s="94">
        <v>61.11</v>
      </c>
      <c r="J140" s="157">
        <f>ROUND(I140*H140,2)</f>
        <v>2786.68</v>
      </c>
      <c r="K140" s="158"/>
      <c r="L140" s="21"/>
      <c r="M140" s="159" t="s">
        <v>1</v>
      </c>
      <c r="N140" s="98" t="s">
        <v>40</v>
      </c>
      <c r="P140" s="99">
        <f>O140*H140</f>
        <v>0</v>
      </c>
      <c r="Q140" s="99">
        <v>0</v>
      </c>
      <c r="R140" s="99">
        <f>Q140*H140</f>
        <v>0</v>
      </c>
      <c r="S140" s="99">
        <v>0</v>
      </c>
      <c r="T140" s="100">
        <f>S140*H140</f>
        <v>0</v>
      </c>
      <c r="AR140" s="101" t="s">
        <v>178</v>
      </c>
      <c r="AT140" s="101" t="s">
        <v>174</v>
      </c>
      <c r="AU140" s="101" t="s">
        <v>85</v>
      </c>
      <c r="AY140" s="10" t="s">
        <v>172</v>
      </c>
      <c r="BE140" s="102">
        <f>IF(N140="základní",J140,0)</f>
        <v>2786.68</v>
      </c>
      <c r="BF140" s="102">
        <f>IF(N140="snížená",J140,0)</f>
        <v>0</v>
      </c>
      <c r="BG140" s="102">
        <f>IF(N140="zákl. přenesená",J140,0)</f>
        <v>0</v>
      </c>
      <c r="BH140" s="102">
        <f>IF(N140="sníž. přenesená",J140,0)</f>
        <v>0</v>
      </c>
      <c r="BI140" s="102">
        <f>IF(N140="nulová",J140,0)</f>
        <v>0</v>
      </c>
      <c r="BJ140" s="10" t="s">
        <v>83</v>
      </c>
      <c r="BK140" s="102">
        <f>ROUND(I140*H140,2)</f>
        <v>2786.68</v>
      </c>
      <c r="BL140" s="10" t="s">
        <v>178</v>
      </c>
      <c r="BM140" s="101" t="s">
        <v>1091</v>
      </c>
    </row>
    <row r="141" spans="2:65" s="1" customFormat="1" x14ac:dyDescent="0.2">
      <c r="B141" s="21"/>
      <c r="D141" s="103" t="s">
        <v>180</v>
      </c>
      <c r="F141" s="104" t="s">
        <v>732</v>
      </c>
      <c r="I141" s="105"/>
      <c r="L141" s="21"/>
      <c r="M141" s="106"/>
      <c r="T141" s="33"/>
      <c r="AT141" s="10" t="s">
        <v>180</v>
      </c>
      <c r="AU141" s="10" t="s">
        <v>85</v>
      </c>
    </row>
    <row r="142" spans="2:65" s="7" customFormat="1" x14ac:dyDescent="0.2">
      <c r="B142" s="107"/>
      <c r="D142" s="103" t="s">
        <v>182</v>
      </c>
      <c r="E142" s="108" t="s">
        <v>1</v>
      </c>
      <c r="F142" s="109" t="s">
        <v>1092</v>
      </c>
      <c r="H142" s="110">
        <v>45.600999999999999</v>
      </c>
      <c r="I142" s="111"/>
      <c r="L142" s="107"/>
      <c r="M142" s="112"/>
      <c r="T142" s="113"/>
      <c r="AT142" s="108" t="s">
        <v>182</v>
      </c>
      <c r="AU142" s="108" t="s">
        <v>85</v>
      </c>
      <c r="AV142" s="7" t="s">
        <v>85</v>
      </c>
      <c r="AW142" s="7" t="s">
        <v>32</v>
      </c>
      <c r="AX142" s="7" t="s">
        <v>75</v>
      </c>
      <c r="AY142" s="108" t="s">
        <v>172</v>
      </c>
    </row>
    <row r="143" spans="2:65" s="8" customFormat="1" x14ac:dyDescent="0.2">
      <c r="B143" s="114"/>
      <c r="D143" s="103" t="s">
        <v>182</v>
      </c>
      <c r="E143" s="115" t="s">
        <v>1</v>
      </c>
      <c r="F143" s="116" t="s">
        <v>186</v>
      </c>
      <c r="H143" s="117">
        <v>45.600999999999999</v>
      </c>
      <c r="I143" s="118"/>
      <c r="L143" s="114"/>
      <c r="M143" s="119"/>
      <c r="T143" s="120"/>
      <c r="AT143" s="115" t="s">
        <v>182</v>
      </c>
      <c r="AU143" s="115" t="s">
        <v>85</v>
      </c>
      <c r="AV143" s="8" t="s">
        <v>178</v>
      </c>
      <c r="AW143" s="8" t="s">
        <v>32</v>
      </c>
      <c r="AX143" s="8" t="s">
        <v>83</v>
      </c>
      <c r="AY143" s="115" t="s">
        <v>172</v>
      </c>
    </row>
    <row r="144" spans="2:65" s="1" customFormat="1" ht="21.75" customHeight="1" x14ac:dyDescent="0.2">
      <c r="B144" s="21"/>
      <c r="C144" s="152" t="s">
        <v>178</v>
      </c>
      <c r="D144" s="152" t="s">
        <v>174</v>
      </c>
      <c r="E144" s="153" t="s">
        <v>734</v>
      </c>
      <c r="F144" s="154" t="s">
        <v>735</v>
      </c>
      <c r="G144" s="155" t="s">
        <v>189</v>
      </c>
      <c r="H144" s="156">
        <v>19.61</v>
      </c>
      <c r="I144" s="94">
        <v>58.199999999999996</v>
      </c>
      <c r="J144" s="157">
        <f>ROUND(I144*H144,2)</f>
        <v>1141.3</v>
      </c>
      <c r="K144" s="158"/>
      <c r="L144" s="21"/>
      <c r="M144" s="159" t="s">
        <v>1</v>
      </c>
      <c r="N144" s="98" t="s">
        <v>40</v>
      </c>
      <c r="P144" s="99">
        <f>O144*H144</f>
        <v>0</v>
      </c>
      <c r="Q144" s="99">
        <v>0</v>
      </c>
      <c r="R144" s="99">
        <f>Q144*H144</f>
        <v>0</v>
      </c>
      <c r="S144" s="99">
        <v>0</v>
      </c>
      <c r="T144" s="100">
        <f>S144*H144</f>
        <v>0</v>
      </c>
      <c r="AR144" s="101" t="s">
        <v>178</v>
      </c>
      <c r="AT144" s="101" t="s">
        <v>174</v>
      </c>
      <c r="AU144" s="101" t="s">
        <v>85</v>
      </c>
      <c r="AY144" s="10" t="s">
        <v>172</v>
      </c>
      <c r="BE144" s="102">
        <f>IF(N144="základní",J144,0)</f>
        <v>1141.3</v>
      </c>
      <c r="BF144" s="102">
        <f>IF(N144="snížená",J144,0)</f>
        <v>0</v>
      </c>
      <c r="BG144" s="102">
        <f>IF(N144="zákl. přenesená",J144,0)</f>
        <v>0</v>
      </c>
      <c r="BH144" s="102">
        <f>IF(N144="sníž. přenesená",J144,0)</f>
        <v>0</v>
      </c>
      <c r="BI144" s="102">
        <f>IF(N144="nulová",J144,0)</f>
        <v>0</v>
      </c>
      <c r="BJ144" s="10" t="s">
        <v>83</v>
      </c>
      <c r="BK144" s="102">
        <f>ROUND(I144*H144,2)</f>
        <v>1141.3</v>
      </c>
      <c r="BL144" s="10" t="s">
        <v>178</v>
      </c>
      <c r="BM144" s="101" t="s">
        <v>1093</v>
      </c>
    </row>
    <row r="145" spans="2:65" s="1" customFormat="1" x14ac:dyDescent="0.2">
      <c r="B145" s="21"/>
      <c r="D145" s="103" t="s">
        <v>180</v>
      </c>
      <c r="F145" s="104" t="s">
        <v>735</v>
      </c>
      <c r="I145" s="105"/>
      <c r="L145" s="21"/>
      <c r="M145" s="106"/>
      <c r="T145" s="33"/>
      <c r="AT145" s="10" t="s">
        <v>180</v>
      </c>
      <c r="AU145" s="10" t="s">
        <v>85</v>
      </c>
    </row>
    <row r="146" spans="2:65" s="1" customFormat="1" ht="21.75" customHeight="1" x14ac:dyDescent="0.2">
      <c r="B146" s="21"/>
      <c r="C146" s="152" t="s">
        <v>205</v>
      </c>
      <c r="D146" s="152" t="s">
        <v>174</v>
      </c>
      <c r="E146" s="153" t="s">
        <v>742</v>
      </c>
      <c r="F146" s="154" t="s">
        <v>743</v>
      </c>
      <c r="G146" s="155" t="s">
        <v>189</v>
      </c>
      <c r="H146" s="156">
        <v>94.393000000000001</v>
      </c>
      <c r="I146" s="94">
        <v>210.48999999999998</v>
      </c>
      <c r="J146" s="157">
        <f>ROUND(I146*H146,2)</f>
        <v>19868.78</v>
      </c>
      <c r="K146" s="158"/>
      <c r="L146" s="21"/>
      <c r="M146" s="159" t="s">
        <v>1</v>
      </c>
      <c r="N146" s="98" t="s">
        <v>40</v>
      </c>
      <c r="P146" s="99">
        <f>O146*H146</f>
        <v>0</v>
      </c>
      <c r="Q146" s="99">
        <v>0</v>
      </c>
      <c r="R146" s="99">
        <f>Q146*H146</f>
        <v>0</v>
      </c>
      <c r="S146" s="99">
        <v>0</v>
      </c>
      <c r="T146" s="100">
        <f>S146*H146</f>
        <v>0</v>
      </c>
      <c r="AR146" s="101" t="s">
        <v>178</v>
      </c>
      <c r="AT146" s="101" t="s">
        <v>174</v>
      </c>
      <c r="AU146" s="101" t="s">
        <v>85</v>
      </c>
      <c r="AY146" s="10" t="s">
        <v>172</v>
      </c>
      <c r="BE146" s="102">
        <f>IF(N146="základní",J146,0)</f>
        <v>19868.78</v>
      </c>
      <c r="BF146" s="102">
        <f>IF(N146="snížená",J146,0)</f>
        <v>0</v>
      </c>
      <c r="BG146" s="102">
        <f>IF(N146="zákl. přenesená",J146,0)</f>
        <v>0</v>
      </c>
      <c r="BH146" s="102">
        <f>IF(N146="sníž. přenesená",J146,0)</f>
        <v>0</v>
      </c>
      <c r="BI146" s="102">
        <f>IF(N146="nulová",J146,0)</f>
        <v>0</v>
      </c>
      <c r="BJ146" s="10" t="s">
        <v>83</v>
      </c>
      <c r="BK146" s="102">
        <f>ROUND(I146*H146,2)</f>
        <v>19868.78</v>
      </c>
      <c r="BL146" s="10" t="s">
        <v>178</v>
      </c>
      <c r="BM146" s="101" t="s">
        <v>1094</v>
      </c>
    </row>
    <row r="147" spans="2:65" s="1" customFormat="1" x14ac:dyDescent="0.2">
      <c r="B147" s="21"/>
      <c r="D147" s="103" t="s">
        <v>180</v>
      </c>
      <c r="F147" s="104" t="s">
        <v>743</v>
      </c>
      <c r="I147" s="105"/>
      <c r="L147" s="21"/>
      <c r="M147" s="106"/>
      <c r="T147" s="33"/>
      <c r="AT147" s="10" t="s">
        <v>180</v>
      </c>
      <c r="AU147" s="10" t="s">
        <v>85</v>
      </c>
    </row>
    <row r="148" spans="2:65" s="1" customFormat="1" ht="21.75" customHeight="1" x14ac:dyDescent="0.2">
      <c r="B148" s="21"/>
      <c r="C148" s="152" t="s">
        <v>211</v>
      </c>
      <c r="D148" s="152" t="s">
        <v>174</v>
      </c>
      <c r="E148" s="153" t="s">
        <v>744</v>
      </c>
      <c r="F148" s="154" t="s">
        <v>745</v>
      </c>
      <c r="G148" s="155" t="s">
        <v>189</v>
      </c>
      <c r="H148" s="156">
        <v>755.13699999999994</v>
      </c>
      <c r="I148" s="94">
        <v>4.8499999999999996</v>
      </c>
      <c r="J148" s="157">
        <f>ROUND(I148*H148,2)</f>
        <v>3662.41</v>
      </c>
      <c r="K148" s="158"/>
      <c r="L148" s="21"/>
      <c r="M148" s="159" t="s">
        <v>1</v>
      </c>
      <c r="N148" s="98" t="s">
        <v>40</v>
      </c>
      <c r="P148" s="99">
        <f>O148*H148</f>
        <v>0</v>
      </c>
      <c r="Q148" s="99">
        <v>0</v>
      </c>
      <c r="R148" s="99">
        <f>Q148*H148</f>
        <v>0</v>
      </c>
      <c r="S148" s="99">
        <v>0</v>
      </c>
      <c r="T148" s="100">
        <f>S148*H148</f>
        <v>0</v>
      </c>
      <c r="AR148" s="101" t="s">
        <v>178</v>
      </c>
      <c r="AT148" s="101" t="s">
        <v>174</v>
      </c>
      <c r="AU148" s="101" t="s">
        <v>85</v>
      </c>
      <c r="AY148" s="10" t="s">
        <v>172</v>
      </c>
      <c r="BE148" s="102">
        <f>IF(N148="základní",J148,0)</f>
        <v>3662.41</v>
      </c>
      <c r="BF148" s="102">
        <f>IF(N148="snížená",J148,0)</f>
        <v>0</v>
      </c>
      <c r="BG148" s="102">
        <f>IF(N148="zákl. přenesená",J148,0)</f>
        <v>0</v>
      </c>
      <c r="BH148" s="102">
        <f>IF(N148="sníž. přenesená",J148,0)</f>
        <v>0</v>
      </c>
      <c r="BI148" s="102">
        <f>IF(N148="nulová",J148,0)</f>
        <v>0</v>
      </c>
      <c r="BJ148" s="10" t="s">
        <v>83</v>
      </c>
      <c r="BK148" s="102">
        <f>ROUND(I148*H148,2)</f>
        <v>3662.41</v>
      </c>
      <c r="BL148" s="10" t="s">
        <v>178</v>
      </c>
      <c r="BM148" s="101" t="s">
        <v>1095</v>
      </c>
    </row>
    <row r="149" spans="2:65" s="1" customFormat="1" x14ac:dyDescent="0.2">
      <c r="B149" s="21"/>
      <c r="D149" s="103" t="s">
        <v>180</v>
      </c>
      <c r="F149" s="104" t="s">
        <v>745</v>
      </c>
      <c r="I149" s="105"/>
      <c r="L149" s="21"/>
      <c r="M149" s="106"/>
      <c r="T149" s="33"/>
      <c r="AT149" s="10" t="s">
        <v>180</v>
      </c>
      <c r="AU149" s="10" t="s">
        <v>85</v>
      </c>
    </row>
    <row r="150" spans="2:65" s="7" customFormat="1" x14ac:dyDescent="0.2">
      <c r="B150" s="107"/>
      <c r="D150" s="103" t="s">
        <v>182</v>
      </c>
      <c r="E150" s="108" t="s">
        <v>1</v>
      </c>
      <c r="F150" s="109" t="s">
        <v>1096</v>
      </c>
      <c r="H150" s="110">
        <v>755.13699999999994</v>
      </c>
      <c r="I150" s="111"/>
      <c r="L150" s="107"/>
      <c r="M150" s="112"/>
      <c r="T150" s="113"/>
      <c r="AT150" s="108" t="s">
        <v>182</v>
      </c>
      <c r="AU150" s="108" t="s">
        <v>85</v>
      </c>
      <c r="AV150" s="7" t="s">
        <v>85</v>
      </c>
      <c r="AW150" s="7" t="s">
        <v>32</v>
      </c>
      <c r="AX150" s="7" t="s">
        <v>75</v>
      </c>
      <c r="AY150" s="108" t="s">
        <v>172</v>
      </c>
    </row>
    <row r="151" spans="2:65" s="8" customFormat="1" x14ac:dyDescent="0.2">
      <c r="B151" s="114"/>
      <c r="D151" s="103" t="s">
        <v>182</v>
      </c>
      <c r="E151" s="115" t="s">
        <v>1</v>
      </c>
      <c r="F151" s="116" t="s">
        <v>186</v>
      </c>
      <c r="H151" s="117">
        <v>755.13699999999994</v>
      </c>
      <c r="I151" s="118"/>
      <c r="L151" s="114"/>
      <c r="M151" s="119"/>
      <c r="T151" s="120"/>
      <c r="AT151" s="115" t="s">
        <v>182</v>
      </c>
      <c r="AU151" s="115" t="s">
        <v>85</v>
      </c>
      <c r="AV151" s="8" t="s">
        <v>178</v>
      </c>
      <c r="AW151" s="8" t="s">
        <v>32</v>
      </c>
      <c r="AX151" s="8" t="s">
        <v>83</v>
      </c>
      <c r="AY151" s="115" t="s">
        <v>172</v>
      </c>
    </row>
    <row r="152" spans="2:65" s="1" customFormat="1" ht="21.75" customHeight="1" x14ac:dyDescent="0.2">
      <c r="B152" s="21"/>
      <c r="C152" s="152" t="s">
        <v>220</v>
      </c>
      <c r="D152" s="152" t="s">
        <v>174</v>
      </c>
      <c r="E152" s="153" t="s">
        <v>747</v>
      </c>
      <c r="F152" s="154" t="s">
        <v>748</v>
      </c>
      <c r="G152" s="155" t="s">
        <v>189</v>
      </c>
      <c r="H152" s="156">
        <v>19.61</v>
      </c>
      <c r="I152" s="94">
        <v>61.11</v>
      </c>
      <c r="J152" s="157">
        <f>ROUND(I152*H152,2)</f>
        <v>1198.3699999999999</v>
      </c>
      <c r="K152" s="158"/>
      <c r="L152" s="21"/>
      <c r="M152" s="159" t="s">
        <v>1</v>
      </c>
      <c r="N152" s="98" t="s">
        <v>40</v>
      </c>
      <c r="P152" s="99">
        <f>O152*H152</f>
        <v>0</v>
      </c>
      <c r="Q152" s="99">
        <v>0</v>
      </c>
      <c r="R152" s="99">
        <f>Q152*H152</f>
        <v>0</v>
      </c>
      <c r="S152" s="99">
        <v>0</v>
      </c>
      <c r="T152" s="100">
        <f>S152*H152</f>
        <v>0</v>
      </c>
      <c r="AR152" s="101" t="s">
        <v>178</v>
      </c>
      <c r="AT152" s="101" t="s">
        <v>174</v>
      </c>
      <c r="AU152" s="101" t="s">
        <v>85</v>
      </c>
      <c r="AY152" s="10" t="s">
        <v>172</v>
      </c>
      <c r="BE152" s="102">
        <f>IF(N152="základní",J152,0)</f>
        <v>1198.3699999999999</v>
      </c>
      <c r="BF152" s="102">
        <f>IF(N152="snížená",J152,0)</f>
        <v>0</v>
      </c>
      <c r="BG152" s="102">
        <f>IF(N152="zákl. přenesená",J152,0)</f>
        <v>0</v>
      </c>
      <c r="BH152" s="102">
        <f>IF(N152="sníž. přenesená",J152,0)</f>
        <v>0</v>
      </c>
      <c r="BI152" s="102">
        <f>IF(N152="nulová",J152,0)</f>
        <v>0</v>
      </c>
      <c r="BJ152" s="10" t="s">
        <v>83</v>
      </c>
      <c r="BK152" s="102">
        <f>ROUND(I152*H152,2)</f>
        <v>1198.3699999999999</v>
      </c>
      <c r="BL152" s="10" t="s">
        <v>178</v>
      </c>
      <c r="BM152" s="101" t="s">
        <v>1097</v>
      </c>
    </row>
    <row r="153" spans="2:65" s="1" customFormat="1" x14ac:dyDescent="0.2">
      <c r="B153" s="21"/>
      <c r="D153" s="103" t="s">
        <v>180</v>
      </c>
      <c r="F153" s="104" t="s">
        <v>748</v>
      </c>
      <c r="I153" s="105"/>
      <c r="L153" s="21"/>
      <c r="M153" s="106"/>
      <c r="T153" s="33"/>
      <c r="AT153" s="10" t="s">
        <v>180</v>
      </c>
      <c r="AU153" s="10" t="s">
        <v>85</v>
      </c>
    </row>
    <row r="154" spans="2:65" s="1" customFormat="1" ht="16.5" customHeight="1" x14ac:dyDescent="0.2">
      <c r="B154" s="21"/>
      <c r="C154" s="152" t="s">
        <v>228</v>
      </c>
      <c r="D154" s="152" t="s">
        <v>174</v>
      </c>
      <c r="E154" s="153" t="s">
        <v>749</v>
      </c>
      <c r="F154" s="154" t="s">
        <v>750</v>
      </c>
      <c r="G154" s="155" t="s">
        <v>189</v>
      </c>
      <c r="H154" s="156">
        <v>45</v>
      </c>
      <c r="I154" s="94">
        <v>613.04</v>
      </c>
      <c r="J154" s="157">
        <f>ROUND(I154*H154,2)</f>
        <v>27586.799999999999</v>
      </c>
      <c r="K154" s="158"/>
      <c r="L154" s="21"/>
      <c r="M154" s="159" t="s">
        <v>1</v>
      </c>
      <c r="N154" s="98" t="s">
        <v>40</v>
      </c>
      <c r="P154" s="99">
        <f>O154*H154</f>
        <v>0</v>
      </c>
      <c r="Q154" s="99">
        <v>0</v>
      </c>
      <c r="R154" s="99">
        <f>Q154*H154</f>
        <v>0</v>
      </c>
      <c r="S154" s="99">
        <v>0</v>
      </c>
      <c r="T154" s="100">
        <f>S154*H154</f>
        <v>0</v>
      </c>
      <c r="AR154" s="101" t="s">
        <v>178</v>
      </c>
      <c r="AT154" s="101" t="s">
        <v>174</v>
      </c>
      <c r="AU154" s="101" t="s">
        <v>85</v>
      </c>
      <c r="AY154" s="10" t="s">
        <v>172</v>
      </c>
      <c r="BE154" s="102">
        <f>IF(N154="základní",J154,0)</f>
        <v>27586.799999999999</v>
      </c>
      <c r="BF154" s="102">
        <f>IF(N154="snížená",J154,0)</f>
        <v>0</v>
      </c>
      <c r="BG154" s="102">
        <f>IF(N154="zákl. přenesená",J154,0)</f>
        <v>0</v>
      </c>
      <c r="BH154" s="102">
        <f>IF(N154="sníž. přenesená",J154,0)</f>
        <v>0</v>
      </c>
      <c r="BI154" s="102">
        <f>IF(N154="nulová",J154,0)</f>
        <v>0</v>
      </c>
      <c r="BJ154" s="10" t="s">
        <v>83</v>
      </c>
      <c r="BK154" s="102">
        <f>ROUND(I154*H154,2)</f>
        <v>27586.799999999999</v>
      </c>
      <c r="BL154" s="10" t="s">
        <v>178</v>
      </c>
      <c r="BM154" s="101" t="s">
        <v>1098</v>
      </c>
    </row>
    <row r="155" spans="2:65" s="1" customFormat="1" x14ac:dyDescent="0.2">
      <c r="B155" s="21"/>
      <c r="D155" s="103" t="s">
        <v>180</v>
      </c>
      <c r="F155" s="104" t="s">
        <v>750</v>
      </c>
      <c r="I155" s="105"/>
      <c r="L155" s="21"/>
      <c r="M155" s="106"/>
      <c r="T155" s="33"/>
      <c r="AT155" s="10" t="s">
        <v>180</v>
      </c>
      <c r="AU155" s="10" t="s">
        <v>85</v>
      </c>
    </row>
    <row r="156" spans="2:65" s="1" customFormat="1" ht="16.5" customHeight="1" x14ac:dyDescent="0.2">
      <c r="B156" s="21"/>
      <c r="C156" s="152" t="s">
        <v>235</v>
      </c>
      <c r="D156" s="152" t="s">
        <v>174</v>
      </c>
      <c r="E156" s="153" t="s">
        <v>751</v>
      </c>
      <c r="F156" s="154" t="s">
        <v>752</v>
      </c>
      <c r="G156" s="155" t="s">
        <v>189</v>
      </c>
      <c r="H156" s="156">
        <v>65.992999999999995</v>
      </c>
      <c r="I156" s="94">
        <v>429.71</v>
      </c>
      <c r="J156" s="157">
        <f>ROUND(I156*H156,2)</f>
        <v>28357.85</v>
      </c>
      <c r="K156" s="158"/>
      <c r="L156" s="21"/>
      <c r="M156" s="159" t="s">
        <v>1</v>
      </c>
      <c r="N156" s="98" t="s">
        <v>40</v>
      </c>
      <c r="P156" s="99">
        <f>O156*H156</f>
        <v>0</v>
      </c>
      <c r="Q156" s="99">
        <v>0</v>
      </c>
      <c r="R156" s="99">
        <f>Q156*H156</f>
        <v>0</v>
      </c>
      <c r="S156" s="99">
        <v>0</v>
      </c>
      <c r="T156" s="100">
        <f>S156*H156</f>
        <v>0</v>
      </c>
      <c r="AR156" s="101" t="s">
        <v>178</v>
      </c>
      <c r="AT156" s="101" t="s">
        <v>174</v>
      </c>
      <c r="AU156" s="101" t="s">
        <v>85</v>
      </c>
      <c r="AY156" s="10" t="s">
        <v>172</v>
      </c>
      <c r="BE156" s="102">
        <f>IF(N156="základní",J156,0)</f>
        <v>28357.85</v>
      </c>
      <c r="BF156" s="102">
        <f>IF(N156="snížená",J156,0)</f>
        <v>0</v>
      </c>
      <c r="BG156" s="102">
        <f>IF(N156="zákl. přenesená",J156,0)</f>
        <v>0</v>
      </c>
      <c r="BH156" s="102">
        <f>IF(N156="sníž. přenesená",J156,0)</f>
        <v>0</v>
      </c>
      <c r="BI156" s="102">
        <f>IF(N156="nulová",J156,0)</f>
        <v>0</v>
      </c>
      <c r="BJ156" s="10" t="s">
        <v>83</v>
      </c>
      <c r="BK156" s="102">
        <f>ROUND(I156*H156,2)</f>
        <v>28357.85</v>
      </c>
      <c r="BL156" s="10" t="s">
        <v>178</v>
      </c>
      <c r="BM156" s="101" t="s">
        <v>1099</v>
      </c>
    </row>
    <row r="157" spans="2:65" s="1" customFormat="1" x14ac:dyDescent="0.2">
      <c r="B157" s="21"/>
      <c r="D157" s="103" t="s">
        <v>180</v>
      </c>
      <c r="F157" s="104" t="s">
        <v>752</v>
      </c>
      <c r="I157" s="105"/>
      <c r="L157" s="21"/>
      <c r="M157" s="106"/>
      <c r="T157" s="33"/>
      <c r="AT157" s="10" t="s">
        <v>180</v>
      </c>
      <c r="AU157" s="10" t="s">
        <v>85</v>
      </c>
    </row>
    <row r="158" spans="2:65" s="1" customFormat="1" ht="24.2" customHeight="1" x14ac:dyDescent="0.2">
      <c r="B158" s="21"/>
      <c r="C158" s="152" t="s">
        <v>241</v>
      </c>
      <c r="D158" s="152" t="s">
        <v>174</v>
      </c>
      <c r="E158" s="153" t="s">
        <v>753</v>
      </c>
      <c r="F158" s="154" t="s">
        <v>754</v>
      </c>
      <c r="G158" s="155" t="s">
        <v>189</v>
      </c>
      <c r="H158" s="156">
        <v>3.41</v>
      </c>
      <c r="I158" s="94">
        <v>1103.8599999999999</v>
      </c>
      <c r="J158" s="157">
        <f>ROUND(I158*H158,2)</f>
        <v>3764.16</v>
      </c>
      <c r="K158" s="158"/>
      <c r="L158" s="21"/>
      <c r="M158" s="159" t="s">
        <v>1</v>
      </c>
      <c r="N158" s="98" t="s">
        <v>40</v>
      </c>
      <c r="P158" s="99">
        <f>O158*H158</f>
        <v>0</v>
      </c>
      <c r="Q158" s="99">
        <v>0</v>
      </c>
      <c r="R158" s="99">
        <f>Q158*H158</f>
        <v>0</v>
      </c>
      <c r="S158" s="99">
        <v>0</v>
      </c>
      <c r="T158" s="100">
        <f>S158*H158</f>
        <v>0</v>
      </c>
      <c r="AR158" s="101" t="s">
        <v>178</v>
      </c>
      <c r="AT158" s="101" t="s">
        <v>174</v>
      </c>
      <c r="AU158" s="101" t="s">
        <v>85</v>
      </c>
      <c r="AY158" s="10" t="s">
        <v>172</v>
      </c>
      <c r="BE158" s="102">
        <f>IF(N158="základní",J158,0)</f>
        <v>3764.16</v>
      </c>
      <c r="BF158" s="102">
        <f>IF(N158="snížená",J158,0)</f>
        <v>0</v>
      </c>
      <c r="BG158" s="102">
        <f>IF(N158="zákl. přenesená",J158,0)</f>
        <v>0</v>
      </c>
      <c r="BH158" s="102">
        <f>IF(N158="sníž. přenesená",J158,0)</f>
        <v>0</v>
      </c>
      <c r="BI158" s="102">
        <f>IF(N158="nulová",J158,0)</f>
        <v>0</v>
      </c>
      <c r="BJ158" s="10" t="s">
        <v>83</v>
      </c>
      <c r="BK158" s="102">
        <f>ROUND(I158*H158,2)</f>
        <v>3764.16</v>
      </c>
      <c r="BL158" s="10" t="s">
        <v>178</v>
      </c>
      <c r="BM158" s="101" t="s">
        <v>1100</v>
      </c>
    </row>
    <row r="159" spans="2:65" s="1" customFormat="1" ht="19.5" x14ac:dyDescent="0.2">
      <c r="B159" s="21"/>
      <c r="D159" s="103" t="s">
        <v>180</v>
      </c>
      <c r="F159" s="104" t="s">
        <v>754</v>
      </c>
      <c r="I159" s="105"/>
      <c r="L159" s="21"/>
      <c r="M159" s="106"/>
      <c r="T159" s="33"/>
      <c r="AT159" s="10" t="s">
        <v>180</v>
      </c>
      <c r="AU159" s="10" t="s">
        <v>85</v>
      </c>
    </row>
    <row r="160" spans="2:65" s="1" customFormat="1" ht="16.5" customHeight="1" x14ac:dyDescent="0.2">
      <c r="B160" s="21"/>
      <c r="C160" s="152" t="s">
        <v>247</v>
      </c>
      <c r="D160" s="152" t="s">
        <v>174</v>
      </c>
      <c r="E160" s="153" t="s">
        <v>757</v>
      </c>
      <c r="F160" s="154" t="s">
        <v>758</v>
      </c>
      <c r="G160" s="155" t="s">
        <v>1</v>
      </c>
      <c r="H160" s="156">
        <v>54</v>
      </c>
      <c r="I160" s="94">
        <v>306.52</v>
      </c>
      <c r="J160" s="157">
        <f>ROUND(I160*H160,2)</f>
        <v>16552.080000000002</v>
      </c>
      <c r="K160" s="158"/>
      <c r="L160" s="21"/>
      <c r="M160" s="159" t="s">
        <v>1</v>
      </c>
      <c r="N160" s="98" t="s">
        <v>40</v>
      </c>
      <c r="P160" s="99">
        <f>O160*H160</f>
        <v>0</v>
      </c>
      <c r="Q160" s="99">
        <v>0</v>
      </c>
      <c r="R160" s="99">
        <f>Q160*H160</f>
        <v>0</v>
      </c>
      <c r="S160" s="99">
        <v>0</v>
      </c>
      <c r="T160" s="100">
        <f>S160*H160</f>
        <v>0</v>
      </c>
      <c r="AR160" s="101" t="s">
        <v>178</v>
      </c>
      <c r="AT160" s="101" t="s">
        <v>174</v>
      </c>
      <c r="AU160" s="101" t="s">
        <v>85</v>
      </c>
      <c r="AY160" s="10" t="s">
        <v>172</v>
      </c>
      <c r="BE160" s="102">
        <f>IF(N160="základní",J160,0)</f>
        <v>16552.080000000002</v>
      </c>
      <c r="BF160" s="102">
        <f>IF(N160="snížená",J160,0)</f>
        <v>0</v>
      </c>
      <c r="BG160" s="102">
        <f>IF(N160="zákl. přenesená",J160,0)</f>
        <v>0</v>
      </c>
      <c r="BH160" s="102">
        <f>IF(N160="sníž. přenesená",J160,0)</f>
        <v>0</v>
      </c>
      <c r="BI160" s="102">
        <f>IF(N160="nulová",J160,0)</f>
        <v>0</v>
      </c>
      <c r="BJ160" s="10" t="s">
        <v>83</v>
      </c>
      <c r="BK160" s="102">
        <f>ROUND(I160*H160,2)</f>
        <v>16552.080000000002</v>
      </c>
      <c r="BL160" s="10" t="s">
        <v>178</v>
      </c>
      <c r="BM160" s="101" t="s">
        <v>1101</v>
      </c>
    </row>
    <row r="161" spans="2:65" s="1" customFormat="1" x14ac:dyDescent="0.2">
      <c r="B161" s="21"/>
      <c r="D161" s="103" t="s">
        <v>180</v>
      </c>
      <c r="F161" s="104" t="s">
        <v>758</v>
      </c>
      <c r="I161" s="105"/>
      <c r="L161" s="21"/>
      <c r="M161" s="106"/>
      <c r="T161" s="33"/>
      <c r="AT161" s="10" t="s">
        <v>180</v>
      </c>
      <c r="AU161" s="10" t="s">
        <v>85</v>
      </c>
    </row>
    <row r="162" spans="2:65" s="7" customFormat="1" x14ac:dyDescent="0.2">
      <c r="B162" s="107"/>
      <c r="D162" s="103" t="s">
        <v>182</v>
      </c>
      <c r="E162" s="108" t="s">
        <v>1</v>
      </c>
      <c r="F162" s="109" t="s">
        <v>1102</v>
      </c>
      <c r="H162" s="110">
        <v>54</v>
      </c>
      <c r="I162" s="111"/>
      <c r="L162" s="107"/>
      <c r="M162" s="112"/>
      <c r="T162" s="113"/>
      <c r="AT162" s="108" t="s">
        <v>182</v>
      </c>
      <c r="AU162" s="108" t="s">
        <v>85</v>
      </c>
      <c r="AV162" s="7" t="s">
        <v>85</v>
      </c>
      <c r="AW162" s="7" t="s">
        <v>32</v>
      </c>
      <c r="AX162" s="7" t="s">
        <v>75</v>
      </c>
      <c r="AY162" s="108" t="s">
        <v>172</v>
      </c>
    </row>
    <row r="163" spans="2:65" s="8" customFormat="1" x14ac:dyDescent="0.2">
      <c r="B163" s="114"/>
      <c r="D163" s="103" t="s">
        <v>182</v>
      </c>
      <c r="E163" s="115" t="s">
        <v>1</v>
      </c>
      <c r="F163" s="116" t="s">
        <v>186</v>
      </c>
      <c r="H163" s="117">
        <v>54</v>
      </c>
      <c r="I163" s="118"/>
      <c r="L163" s="114"/>
      <c r="M163" s="119"/>
      <c r="T163" s="120"/>
      <c r="AT163" s="115" t="s">
        <v>182</v>
      </c>
      <c r="AU163" s="115" t="s">
        <v>85</v>
      </c>
      <c r="AV163" s="8" t="s">
        <v>178</v>
      </c>
      <c r="AW163" s="8" t="s">
        <v>32</v>
      </c>
      <c r="AX163" s="8" t="s">
        <v>83</v>
      </c>
      <c r="AY163" s="115" t="s">
        <v>172</v>
      </c>
    </row>
    <row r="164" spans="2:65" s="1" customFormat="1" ht="24.2" customHeight="1" x14ac:dyDescent="0.2">
      <c r="B164" s="21"/>
      <c r="C164" s="152" t="s">
        <v>254</v>
      </c>
      <c r="D164" s="152" t="s">
        <v>174</v>
      </c>
      <c r="E164" s="153" t="s">
        <v>755</v>
      </c>
      <c r="F164" s="154" t="s">
        <v>756</v>
      </c>
      <c r="G164" s="155" t="s">
        <v>189</v>
      </c>
      <c r="H164" s="156">
        <v>94.393000000000001</v>
      </c>
      <c r="I164" s="94">
        <v>441.34999999999997</v>
      </c>
      <c r="J164" s="157">
        <f>ROUND(I164*H164,2)</f>
        <v>41660.35</v>
      </c>
      <c r="K164" s="158"/>
      <c r="L164" s="21"/>
      <c r="M164" s="159" t="s">
        <v>1</v>
      </c>
      <c r="N164" s="98" t="s">
        <v>40</v>
      </c>
      <c r="P164" s="99">
        <f>O164*H164</f>
        <v>0</v>
      </c>
      <c r="Q164" s="99">
        <v>0</v>
      </c>
      <c r="R164" s="99">
        <f>Q164*H164</f>
        <v>0</v>
      </c>
      <c r="S164" s="99">
        <v>0</v>
      </c>
      <c r="T164" s="100">
        <f>S164*H164</f>
        <v>0</v>
      </c>
      <c r="AR164" s="101" t="s">
        <v>178</v>
      </c>
      <c r="AT164" s="101" t="s">
        <v>174</v>
      </c>
      <c r="AU164" s="101" t="s">
        <v>85</v>
      </c>
      <c r="AY164" s="10" t="s">
        <v>172</v>
      </c>
      <c r="BE164" s="102">
        <f>IF(N164="základní",J164,0)</f>
        <v>41660.35</v>
      </c>
      <c r="BF164" s="102">
        <f>IF(N164="snížená",J164,0)</f>
        <v>0</v>
      </c>
      <c r="BG164" s="102">
        <f>IF(N164="zákl. přenesená",J164,0)</f>
        <v>0</v>
      </c>
      <c r="BH164" s="102">
        <f>IF(N164="sníž. přenesená",J164,0)</f>
        <v>0</v>
      </c>
      <c r="BI164" s="102">
        <f>IF(N164="nulová",J164,0)</f>
        <v>0</v>
      </c>
      <c r="BJ164" s="10" t="s">
        <v>83</v>
      </c>
      <c r="BK164" s="102">
        <f>ROUND(I164*H164,2)</f>
        <v>41660.35</v>
      </c>
      <c r="BL164" s="10" t="s">
        <v>178</v>
      </c>
      <c r="BM164" s="101" t="s">
        <v>1103</v>
      </c>
    </row>
    <row r="165" spans="2:65" s="1" customFormat="1" x14ac:dyDescent="0.2">
      <c r="B165" s="21"/>
      <c r="D165" s="103" t="s">
        <v>180</v>
      </c>
      <c r="F165" s="104" t="s">
        <v>756</v>
      </c>
      <c r="I165" s="105"/>
      <c r="L165" s="21"/>
      <c r="M165" s="106"/>
      <c r="T165" s="33"/>
      <c r="AT165" s="10" t="s">
        <v>180</v>
      </c>
      <c r="AU165" s="10" t="s">
        <v>85</v>
      </c>
    </row>
    <row r="166" spans="2:65" s="1" customFormat="1" ht="16.5" customHeight="1" x14ac:dyDescent="0.2">
      <c r="B166" s="21"/>
      <c r="C166" s="152" t="s">
        <v>261</v>
      </c>
      <c r="D166" s="152" t="s">
        <v>174</v>
      </c>
      <c r="E166" s="153" t="s">
        <v>1104</v>
      </c>
      <c r="F166" s="154" t="s">
        <v>1105</v>
      </c>
      <c r="G166" s="155" t="s">
        <v>295</v>
      </c>
      <c r="H166" s="156">
        <v>82.242000000000004</v>
      </c>
      <c r="I166" s="94">
        <v>319.13</v>
      </c>
      <c r="J166" s="157">
        <f>ROUND(I166*H166,2)</f>
        <v>26245.89</v>
      </c>
      <c r="K166" s="158"/>
      <c r="L166" s="21"/>
      <c r="M166" s="159" t="s">
        <v>1</v>
      </c>
      <c r="N166" s="98" t="s">
        <v>40</v>
      </c>
      <c r="P166" s="99">
        <f>O166*H166</f>
        <v>0</v>
      </c>
      <c r="Q166" s="99">
        <v>0</v>
      </c>
      <c r="R166" s="99">
        <f>Q166*H166</f>
        <v>0</v>
      </c>
      <c r="S166" s="99">
        <v>0</v>
      </c>
      <c r="T166" s="100">
        <f>S166*H166</f>
        <v>0</v>
      </c>
      <c r="AR166" s="101" t="s">
        <v>178</v>
      </c>
      <c r="AT166" s="101" t="s">
        <v>174</v>
      </c>
      <c r="AU166" s="101" t="s">
        <v>85</v>
      </c>
      <c r="AY166" s="10" t="s">
        <v>172</v>
      </c>
      <c r="BE166" s="102">
        <f>IF(N166="základní",J166,0)</f>
        <v>26245.89</v>
      </c>
      <c r="BF166" s="102">
        <f>IF(N166="snížená",J166,0)</f>
        <v>0</v>
      </c>
      <c r="BG166" s="102">
        <f>IF(N166="zákl. přenesená",J166,0)</f>
        <v>0</v>
      </c>
      <c r="BH166" s="102">
        <f>IF(N166="sníž. přenesená",J166,0)</f>
        <v>0</v>
      </c>
      <c r="BI166" s="102">
        <f>IF(N166="nulová",J166,0)</f>
        <v>0</v>
      </c>
      <c r="BJ166" s="10" t="s">
        <v>83</v>
      </c>
      <c r="BK166" s="102">
        <f>ROUND(I166*H166,2)</f>
        <v>26245.89</v>
      </c>
      <c r="BL166" s="10" t="s">
        <v>178</v>
      </c>
      <c r="BM166" s="101" t="s">
        <v>1106</v>
      </c>
    </row>
    <row r="167" spans="2:65" s="1" customFormat="1" x14ac:dyDescent="0.2">
      <c r="B167" s="21"/>
      <c r="D167" s="103" t="s">
        <v>180</v>
      </c>
      <c r="F167" s="104" t="s">
        <v>1105</v>
      </c>
      <c r="I167" s="105"/>
      <c r="L167" s="21"/>
      <c r="M167" s="106"/>
      <c r="T167" s="33"/>
      <c r="AT167" s="10" t="s">
        <v>180</v>
      </c>
      <c r="AU167" s="10" t="s">
        <v>85</v>
      </c>
    </row>
    <row r="168" spans="2:65" s="160" customFormat="1" x14ac:dyDescent="0.2">
      <c r="B168" s="161"/>
      <c r="D168" s="103" t="s">
        <v>182</v>
      </c>
      <c r="E168" s="162" t="s">
        <v>1</v>
      </c>
      <c r="F168" s="163" t="s">
        <v>737</v>
      </c>
      <c r="H168" s="162" t="s">
        <v>1</v>
      </c>
      <c r="I168" s="121"/>
      <c r="L168" s="161"/>
      <c r="M168" s="164"/>
      <c r="T168" s="165"/>
      <c r="AT168" s="162" t="s">
        <v>182</v>
      </c>
      <c r="AU168" s="162" t="s">
        <v>85</v>
      </c>
      <c r="AV168" s="160" t="s">
        <v>83</v>
      </c>
      <c r="AW168" s="160" t="s">
        <v>32</v>
      </c>
      <c r="AX168" s="160" t="s">
        <v>75</v>
      </c>
      <c r="AY168" s="162" t="s">
        <v>172</v>
      </c>
    </row>
    <row r="169" spans="2:65" s="160" customFormat="1" x14ac:dyDescent="0.2">
      <c r="B169" s="161"/>
      <c r="D169" s="103" t="s">
        <v>182</v>
      </c>
      <c r="E169" s="162" t="s">
        <v>1</v>
      </c>
      <c r="F169" s="163" t="s">
        <v>1107</v>
      </c>
      <c r="H169" s="162" t="s">
        <v>1</v>
      </c>
      <c r="I169" s="121"/>
      <c r="L169" s="161"/>
      <c r="M169" s="164"/>
      <c r="T169" s="165"/>
      <c r="AT169" s="162" t="s">
        <v>182</v>
      </c>
      <c r="AU169" s="162" t="s">
        <v>85</v>
      </c>
      <c r="AV169" s="160" t="s">
        <v>83</v>
      </c>
      <c r="AW169" s="160" t="s">
        <v>32</v>
      </c>
      <c r="AX169" s="160" t="s">
        <v>75</v>
      </c>
      <c r="AY169" s="162" t="s">
        <v>172</v>
      </c>
    </row>
    <row r="170" spans="2:65" s="160" customFormat="1" x14ac:dyDescent="0.2">
      <c r="B170" s="161"/>
      <c r="D170" s="103" t="s">
        <v>182</v>
      </c>
      <c r="E170" s="162" t="s">
        <v>1</v>
      </c>
      <c r="F170" s="163" t="s">
        <v>1108</v>
      </c>
      <c r="H170" s="162" t="s">
        <v>1</v>
      </c>
      <c r="I170" s="121"/>
      <c r="L170" s="161"/>
      <c r="M170" s="164"/>
      <c r="T170" s="165"/>
      <c r="AT170" s="162" t="s">
        <v>182</v>
      </c>
      <c r="AU170" s="162" t="s">
        <v>85</v>
      </c>
      <c r="AV170" s="160" t="s">
        <v>83</v>
      </c>
      <c r="AW170" s="160" t="s">
        <v>32</v>
      </c>
      <c r="AX170" s="160" t="s">
        <v>75</v>
      </c>
      <c r="AY170" s="162" t="s">
        <v>172</v>
      </c>
    </row>
    <row r="171" spans="2:65" s="160" customFormat="1" x14ac:dyDescent="0.2">
      <c r="B171" s="161"/>
      <c r="D171" s="103" t="s">
        <v>182</v>
      </c>
      <c r="E171" s="162" t="s">
        <v>1</v>
      </c>
      <c r="F171" s="163" t="s">
        <v>740</v>
      </c>
      <c r="H171" s="162" t="s">
        <v>1</v>
      </c>
      <c r="I171" s="121"/>
      <c r="L171" s="161"/>
      <c r="M171" s="164"/>
      <c r="T171" s="165"/>
      <c r="AT171" s="162" t="s">
        <v>182</v>
      </c>
      <c r="AU171" s="162" t="s">
        <v>85</v>
      </c>
      <c r="AV171" s="160" t="s">
        <v>83</v>
      </c>
      <c r="AW171" s="160" t="s">
        <v>32</v>
      </c>
      <c r="AX171" s="160" t="s">
        <v>75</v>
      </c>
      <c r="AY171" s="162" t="s">
        <v>172</v>
      </c>
    </row>
    <row r="172" spans="2:65" s="7" customFormat="1" x14ac:dyDescent="0.2">
      <c r="B172" s="107"/>
      <c r="D172" s="103" t="s">
        <v>182</v>
      </c>
      <c r="E172" s="108" t="s">
        <v>1</v>
      </c>
      <c r="F172" s="109" t="s">
        <v>1109</v>
      </c>
      <c r="H172" s="110">
        <v>82.242000000000004</v>
      </c>
      <c r="I172" s="111"/>
      <c r="L172" s="107"/>
      <c r="M172" s="112"/>
      <c r="T172" s="113"/>
      <c r="AT172" s="108" t="s">
        <v>182</v>
      </c>
      <c r="AU172" s="108" t="s">
        <v>85</v>
      </c>
      <c r="AV172" s="7" t="s">
        <v>85</v>
      </c>
      <c r="AW172" s="7" t="s">
        <v>32</v>
      </c>
      <c r="AX172" s="7" t="s">
        <v>75</v>
      </c>
      <c r="AY172" s="108" t="s">
        <v>172</v>
      </c>
    </row>
    <row r="173" spans="2:65" s="8" customFormat="1" x14ac:dyDescent="0.2">
      <c r="B173" s="114"/>
      <c r="D173" s="103" t="s">
        <v>182</v>
      </c>
      <c r="E173" s="115" t="s">
        <v>1</v>
      </c>
      <c r="F173" s="116" t="s">
        <v>186</v>
      </c>
      <c r="H173" s="117">
        <v>82.242000000000004</v>
      </c>
      <c r="I173" s="118"/>
      <c r="L173" s="114"/>
      <c r="M173" s="119"/>
      <c r="T173" s="120"/>
      <c r="AT173" s="115" t="s">
        <v>182</v>
      </c>
      <c r="AU173" s="115" t="s">
        <v>85</v>
      </c>
      <c r="AV173" s="8" t="s">
        <v>178</v>
      </c>
      <c r="AW173" s="8" t="s">
        <v>32</v>
      </c>
      <c r="AX173" s="8" t="s">
        <v>83</v>
      </c>
      <c r="AY173" s="115" t="s">
        <v>172</v>
      </c>
    </row>
    <row r="174" spans="2:65" s="6" customFormat="1" ht="22.9" customHeight="1" x14ac:dyDescent="0.2">
      <c r="B174" s="76"/>
      <c r="D174" s="77" t="s">
        <v>74</v>
      </c>
      <c r="E174" s="86" t="s">
        <v>85</v>
      </c>
      <c r="F174" s="86" t="s">
        <v>765</v>
      </c>
      <c r="I174" s="79"/>
      <c r="J174" s="87">
        <f>BK174</f>
        <v>259541.81</v>
      </c>
      <c r="L174" s="76"/>
      <c r="M174" s="81"/>
      <c r="P174" s="82">
        <f>SUM(P175:P184)</f>
        <v>0</v>
      </c>
      <c r="R174" s="82">
        <f>SUM(R175:R184)</f>
        <v>0</v>
      </c>
      <c r="T174" s="83">
        <f>SUM(T175:T184)</f>
        <v>0</v>
      </c>
      <c r="AR174" s="77" t="s">
        <v>83</v>
      </c>
      <c r="AT174" s="84" t="s">
        <v>74</v>
      </c>
      <c r="AU174" s="84" t="s">
        <v>83</v>
      </c>
      <c r="AY174" s="77" t="s">
        <v>172</v>
      </c>
      <c r="BK174" s="85">
        <f>SUM(BK175:BK184)</f>
        <v>259541.81</v>
      </c>
    </row>
    <row r="175" spans="2:65" s="1" customFormat="1" ht="21.75" customHeight="1" x14ac:dyDescent="0.2">
      <c r="B175" s="21"/>
      <c r="C175" s="152" t="s">
        <v>266</v>
      </c>
      <c r="D175" s="152" t="s">
        <v>174</v>
      </c>
      <c r="E175" s="153" t="s">
        <v>766</v>
      </c>
      <c r="F175" s="154" t="s">
        <v>767</v>
      </c>
      <c r="G175" s="155" t="s">
        <v>189</v>
      </c>
      <c r="H175" s="156">
        <v>8.3919999999999995</v>
      </c>
      <c r="I175" s="94">
        <v>5520.2699999999995</v>
      </c>
      <c r="J175" s="157">
        <f>ROUND(I175*H175,2)</f>
        <v>46326.11</v>
      </c>
      <c r="K175" s="158"/>
      <c r="L175" s="21"/>
      <c r="M175" s="159" t="s">
        <v>1</v>
      </c>
      <c r="N175" s="98" t="s">
        <v>40</v>
      </c>
      <c r="P175" s="99">
        <f>O175*H175</f>
        <v>0</v>
      </c>
      <c r="Q175" s="99">
        <v>0</v>
      </c>
      <c r="R175" s="99">
        <f>Q175*H175</f>
        <v>0</v>
      </c>
      <c r="S175" s="99">
        <v>0</v>
      </c>
      <c r="T175" s="100">
        <f>S175*H175</f>
        <v>0</v>
      </c>
      <c r="AR175" s="101" t="s">
        <v>178</v>
      </c>
      <c r="AT175" s="101" t="s">
        <v>174</v>
      </c>
      <c r="AU175" s="101" t="s">
        <v>85</v>
      </c>
      <c r="AY175" s="10" t="s">
        <v>172</v>
      </c>
      <c r="BE175" s="102">
        <f>IF(N175="základní",J175,0)</f>
        <v>46326.11</v>
      </c>
      <c r="BF175" s="102">
        <f>IF(N175="snížená",J175,0)</f>
        <v>0</v>
      </c>
      <c r="BG175" s="102">
        <f>IF(N175="zákl. přenesená",J175,0)</f>
        <v>0</v>
      </c>
      <c r="BH175" s="102">
        <f>IF(N175="sníž. přenesená",J175,0)</f>
        <v>0</v>
      </c>
      <c r="BI175" s="102">
        <f>IF(N175="nulová",J175,0)</f>
        <v>0</v>
      </c>
      <c r="BJ175" s="10" t="s">
        <v>83</v>
      </c>
      <c r="BK175" s="102">
        <f>ROUND(I175*H175,2)</f>
        <v>46326.11</v>
      </c>
      <c r="BL175" s="10" t="s">
        <v>178</v>
      </c>
      <c r="BM175" s="101" t="s">
        <v>1110</v>
      </c>
    </row>
    <row r="176" spans="2:65" s="1" customFormat="1" x14ac:dyDescent="0.2">
      <c r="B176" s="21"/>
      <c r="D176" s="103" t="s">
        <v>180</v>
      </c>
      <c r="F176" s="104" t="s">
        <v>767</v>
      </c>
      <c r="I176" s="105"/>
      <c r="L176" s="21"/>
      <c r="M176" s="106"/>
      <c r="T176" s="33"/>
      <c r="AT176" s="10" t="s">
        <v>180</v>
      </c>
      <c r="AU176" s="10" t="s">
        <v>85</v>
      </c>
    </row>
    <row r="177" spans="2:65" s="1" customFormat="1" ht="16.5" customHeight="1" x14ac:dyDescent="0.2">
      <c r="B177" s="21"/>
      <c r="C177" s="152" t="s">
        <v>8</v>
      </c>
      <c r="D177" s="152" t="s">
        <v>174</v>
      </c>
      <c r="E177" s="153" t="s">
        <v>1111</v>
      </c>
      <c r="F177" s="154" t="s">
        <v>1112</v>
      </c>
      <c r="G177" s="155" t="s">
        <v>189</v>
      </c>
      <c r="H177" s="156">
        <v>16.399999999999999</v>
      </c>
      <c r="I177" s="94">
        <v>11654.55</v>
      </c>
      <c r="J177" s="157">
        <f>ROUND(I177*H177,2)</f>
        <v>191134.62</v>
      </c>
      <c r="K177" s="158"/>
      <c r="L177" s="21"/>
      <c r="M177" s="159" t="s">
        <v>1</v>
      </c>
      <c r="N177" s="98" t="s">
        <v>40</v>
      </c>
      <c r="P177" s="99">
        <f>O177*H177</f>
        <v>0</v>
      </c>
      <c r="Q177" s="99">
        <v>0</v>
      </c>
      <c r="R177" s="99">
        <f>Q177*H177</f>
        <v>0</v>
      </c>
      <c r="S177" s="99">
        <v>0</v>
      </c>
      <c r="T177" s="100">
        <f>S177*H177</f>
        <v>0</v>
      </c>
      <c r="AR177" s="101" t="s">
        <v>178</v>
      </c>
      <c r="AT177" s="101" t="s">
        <v>174</v>
      </c>
      <c r="AU177" s="101" t="s">
        <v>85</v>
      </c>
      <c r="AY177" s="10" t="s">
        <v>172</v>
      </c>
      <c r="BE177" s="102">
        <f>IF(N177="základní",J177,0)</f>
        <v>191134.62</v>
      </c>
      <c r="BF177" s="102">
        <f>IF(N177="snížená",J177,0)</f>
        <v>0</v>
      </c>
      <c r="BG177" s="102">
        <f>IF(N177="zákl. přenesená",J177,0)</f>
        <v>0</v>
      </c>
      <c r="BH177" s="102">
        <f>IF(N177="sníž. přenesená",J177,0)</f>
        <v>0</v>
      </c>
      <c r="BI177" s="102">
        <f>IF(N177="nulová",J177,0)</f>
        <v>0</v>
      </c>
      <c r="BJ177" s="10" t="s">
        <v>83</v>
      </c>
      <c r="BK177" s="102">
        <f>ROUND(I177*H177,2)</f>
        <v>191134.62</v>
      </c>
      <c r="BL177" s="10" t="s">
        <v>178</v>
      </c>
      <c r="BM177" s="101" t="s">
        <v>1113</v>
      </c>
    </row>
    <row r="178" spans="2:65" s="1" customFormat="1" x14ac:dyDescent="0.2">
      <c r="B178" s="21"/>
      <c r="D178" s="103" t="s">
        <v>180</v>
      </c>
      <c r="F178" s="104" t="s">
        <v>1112</v>
      </c>
      <c r="I178" s="105"/>
      <c r="L178" s="21"/>
      <c r="M178" s="106"/>
      <c r="T178" s="33"/>
      <c r="AT178" s="10" t="s">
        <v>180</v>
      </c>
      <c r="AU178" s="10" t="s">
        <v>85</v>
      </c>
    </row>
    <row r="179" spans="2:65" s="7" customFormat="1" x14ac:dyDescent="0.2">
      <c r="B179" s="107"/>
      <c r="D179" s="103" t="s">
        <v>182</v>
      </c>
      <c r="E179" s="108" t="s">
        <v>1</v>
      </c>
      <c r="F179" s="109" t="s">
        <v>1114</v>
      </c>
      <c r="H179" s="110">
        <v>16.399999999999999</v>
      </c>
      <c r="I179" s="111"/>
      <c r="L179" s="107"/>
      <c r="M179" s="112"/>
      <c r="T179" s="113"/>
      <c r="AT179" s="108" t="s">
        <v>182</v>
      </c>
      <c r="AU179" s="108" t="s">
        <v>85</v>
      </c>
      <c r="AV179" s="7" t="s">
        <v>85</v>
      </c>
      <c r="AW179" s="7" t="s">
        <v>32</v>
      </c>
      <c r="AX179" s="7" t="s">
        <v>75</v>
      </c>
      <c r="AY179" s="108" t="s">
        <v>172</v>
      </c>
    </row>
    <row r="180" spans="2:65" s="8" customFormat="1" x14ac:dyDescent="0.2">
      <c r="B180" s="114"/>
      <c r="D180" s="103" t="s">
        <v>182</v>
      </c>
      <c r="E180" s="115" t="s">
        <v>1</v>
      </c>
      <c r="F180" s="116" t="s">
        <v>186</v>
      </c>
      <c r="H180" s="117">
        <v>16.399999999999999</v>
      </c>
      <c r="I180" s="118"/>
      <c r="L180" s="114"/>
      <c r="M180" s="119"/>
      <c r="T180" s="120"/>
      <c r="AT180" s="115" t="s">
        <v>182</v>
      </c>
      <c r="AU180" s="115" t="s">
        <v>85</v>
      </c>
      <c r="AV180" s="8" t="s">
        <v>178</v>
      </c>
      <c r="AW180" s="8" t="s">
        <v>32</v>
      </c>
      <c r="AX180" s="8" t="s">
        <v>83</v>
      </c>
      <c r="AY180" s="115" t="s">
        <v>172</v>
      </c>
    </row>
    <row r="181" spans="2:65" s="1" customFormat="1" ht="21.75" customHeight="1" x14ac:dyDescent="0.2">
      <c r="B181" s="21"/>
      <c r="C181" s="152" t="s">
        <v>281</v>
      </c>
      <c r="D181" s="152" t="s">
        <v>174</v>
      </c>
      <c r="E181" s="153" t="s">
        <v>1115</v>
      </c>
      <c r="F181" s="154" t="s">
        <v>1116</v>
      </c>
      <c r="G181" s="155" t="s">
        <v>189</v>
      </c>
      <c r="H181" s="156">
        <v>2.4</v>
      </c>
      <c r="I181" s="94">
        <v>9200.4499999999989</v>
      </c>
      <c r="J181" s="157">
        <f>ROUND(I181*H181,2)</f>
        <v>22081.08</v>
      </c>
      <c r="K181" s="158"/>
      <c r="L181" s="21"/>
      <c r="M181" s="159" t="s">
        <v>1</v>
      </c>
      <c r="N181" s="98" t="s">
        <v>40</v>
      </c>
      <c r="P181" s="99">
        <f>O181*H181</f>
        <v>0</v>
      </c>
      <c r="Q181" s="99">
        <v>0</v>
      </c>
      <c r="R181" s="99">
        <f>Q181*H181</f>
        <v>0</v>
      </c>
      <c r="S181" s="99">
        <v>0</v>
      </c>
      <c r="T181" s="100">
        <f>S181*H181</f>
        <v>0</v>
      </c>
      <c r="AR181" s="101" t="s">
        <v>178</v>
      </c>
      <c r="AT181" s="101" t="s">
        <v>174</v>
      </c>
      <c r="AU181" s="101" t="s">
        <v>85</v>
      </c>
      <c r="AY181" s="10" t="s">
        <v>172</v>
      </c>
      <c r="BE181" s="102">
        <f>IF(N181="základní",J181,0)</f>
        <v>22081.08</v>
      </c>
      <c r="BF181" s="102">
        <f>IF(N181="snížená",J181,0)</f>
        <v>0</v>
      </c>
      <c r="BG181" s="102">
        <f>IF(N181="zákl. přenesená",J181,0)</f>
        <v>0</v>
      </c>
      <c r="BH181" s="102">
        <f>IF(N181="sníž. přenesená",J181,0)</f>
        <v>0</v>
      </c>
      <c r="BI181" s="102">
        <f>IF(N181="nulová",J181,0)</f>
        <v>0</v>
      </c>
      <c r="BJ181" s="10" t="s">
        <v>83</v>
      </c>
      <c r="BK181" s="102">
        <f>ROUND(I181*H181,2)</f>
        <v>22081.08</v>
      </c>
      <c r="BL181" s="10" t="s">
        <v>178</v>
      </c>
      <c r="BM181" s="101" t="s">
        <v>1117</v>
      </c>
    </row>
    <row r="182" spans="2:65" s="1" customFormat="1" x14ac:dyDescent="0.2">
      <c r="B182" s="21"/>
      <c r="D182" s="103" t="s">
        <v>180</v>
      </c>
      <c r="F182" s="104" t="s">
        <v>1116</v>
      </c>
      <c r="I182" s="105"/>
      <c r="L182" s="21"/>
      <c r="M182" s="106"/>
      <c r="T182" s="33"/>
      <c r="AT182" s="10" t="s">
        <v>180</v>
      </c>
      <c r="AU182" s="10" t="s">
        <v>85</v>
      </c>
    </row>
    <row r="183" spans="2:65" s="7" customFormat="1" x14ac:dyDescent="0.2">
      <c r="B183" s="107"/>
      <c r="D183" s="103" t="s">
        <v>182</v>
      </c>
      <c r="E183" s="108" t="s">
        <v>1</v>
      </c>
      <c r="F183" s="109" t="s">
        <v>1118</v>
      </c>
      <c r="H183" s="110">
        <v>2.4</v>
      </c>
      <c r="I183" s="111"/>
      <c r="L183" s="107"/>
      <c r="M183" s="112"/>
      <c r="T183" s="113"/>
      <c r="AT183" s="108" t="s">
        <v>182</v>
      </c>
      <c r="AU183" s="108" t="s">
        <v>85</v>
      </c>
      <c r="AV183" s="7" t="s">
        <v>85</v>
      </c>
      <c r="AW183" s="7" t="s">
        <v>32</v>
      </c>
      <c r="AX183" s="7" t="s">
        <v>75</v>
      </c>
      <c r="AY183" s="108" t="s">
        <v>172</v>
      </c>
    </row>
    <row r="184" spans="2:65" s="8" customFormat="1" x14ac:dyDescent="0.2">
      <c r="B184" s="114"/>
      <c r="D184" s="103" t="s">
        <v>182</v>
      </c>
      <c r="E184" s="115" t="s">
        <v>1</v>
      </c>
      <c r="F184" s="116" t="s">
        <v>186</v>
      </c>
      <c r="H184" s="117">
        <v>2.4</v>
      </c>
      <c r="I184" s="118"/>
      <c r="L184" s="114"/>
      <c r="M184" s="119"/>
      <c r="T184" s="120"/>
      <c r="AT184" s="115" t="s">
        <v>182</v>
      </c>
      <c r="AU184" s="115" t="s">
        <v>85</v>
      </c>
      <c r="AV184" s="8" t="s">
        <v>178</v>
      </c>
      <c r="AW184" s="8" t="s">
        <v>32</v>
      </c>
      <c r="AX184" s="8" t="s">
        <v>83</v>
      </c>
      <c r="AY184" s="115" t="s">
        <v>172</v>
      </c>
    </row>
    <row r="185" spans="2:65" s="6" customFormat="1" ht="22.9" customHeight="1" x14ac:dyDescent="0.2">
      <c r="B185" s="76"/>
      <c r="D185" s="77" t="s">
        <v>74</v>
      </c>
      <c r="E185" s="86" t="s">
        <v>196</v>
      </c>
      <c r="F185" s="86" t="s">
        <v>310</v>
      </c>
      <c r="I185" s="79"/>
      <c r="J185" s="87">
        <f>BK185</f>
        <v>263383.28000000003</v>
      </c>
      <c r="L185" s="76"/>
      <c r="M185" s="81"/>
      <c r="P185" s="82">
        <f>SUM(P186:P199)</f>
        <v>0</v>
      </c>
      <c r="R185" s="82">
        <f>SUM(R186:R199)</f>
        <v>0</v>
      </c>
      <c r="T185" s="83">
        <f>SUM(T186:T199)</f>
        <v>0</v>
      </c>
      <c r="AR185" s="77" t="s">
        <v>83</v>
      </c>
      <c r="AT185" s="84" t="s">
        <v>74</v>
      </c>
      <c r="AU185" s="84" t="s">
        <v>83</v>
      </c>
      <c r="AY185" s="77" t="s">
        <v>172</v>
      </c>
      <c r="BK185" s="85">
        <f>SUM(BK186:BK199)</f>
        <v>263383.28000000003</v>
      </c>
    </row>
    <row r="186" spans="2:65" s="1" customFormat="1" ht="16.5" customHeight="1" x14ac:dyDescent="0.2">
      <c r="B186" s="21"/>
      <c r="C186" s="152" t="s">
        <v>286</v>
      </c>
      <c r="D186" s="152" t="s">
        <v>174</v>
      </c>
      <c r="E186" s="153" t="s">
        <v>798</v>
      </c>
      <c r="F186" s="154" t="s">
        <v>1119</v>
      </c>
      <c r="G186" s="155" t="s">
        <v>189</v>
      </c>
      <c r="H186" s="156">
        <v>10.37</v>
      </c>
      <c r="I186" s="94">
        <v>11654.55</v>
      </c>
      <c r="J186" s="157">
        <f>ROUND(I186*H186,2)</f>
        <v>120857.68</v>
      </c>
      <c r="K186" s="158"/>
      <c r="L186" s="21"/>
      <c r="M186" s="159" t="s">
        <v>1</v>
      </c>
      <c r="N186" s="98" t="s">
        <v>40</v>
      </c>
      <c r="P186" s="99">
        <f>O186*H186</f>
        <v>0</v>
      </c>
      <c r="Q186" s="99">
        <v>0</v>
      </c>
      <c r="R186" s="99">
        <f>Q186*H186</f>
        <v>0</v>
      </c>
      <c r="S186" s="99">
        <v>0</v>
      </c>
      <c r="T186" s="100">
        <f>S186*H186</f>
        <v>0</v>
      </c>
      <c r="AR186" s="101" t="s">
        <v>178</v>
      </c>
      <c r="AT186" s="101" t="s">
        <v>174</v>
      </c>
      <c r="AU186" s="101" t="s">
        <v>85</v>
      </c>
      <c r="AY186" s="10" t="s">
        <v>172</v>
      </c>
      <c r="BE186" s="102">
        <f>IF(N186="základní",J186,0)</f>
        <v>120857.68</v>
      </c>
      <c r="BF186" s="102">
        <f>IF(N186="snížená",J186,0)</f>
        <v>0</v>
      </c>
      <c r="BG186" s="102">
        <f>IF(N186="zákl. přenesená",J186,0)</f>
        <v>0</v>
      </c>
      <c r="BH186" s="102">
        <f>IF(N186="sníž. přenesená",J186,0)</f>
        <v>0</v>
      </c>
      <c r="BI186" s="102">
        <f>IF(N186="nulová",J186,0)</f>
        <v>0</v>
      </c>
      <c r="BJ186" s="10" t="s">
        <v>83</v>
      </c>
      <c r="BK186" s="102">
        <f>ROUND(I186*H186,2)</f>
        <v>120857.68</v>
      </c>
      <c r="BL186" s="10" t="s">
        <v>178</v>
      </c>
      <c r="BM186" s="101" t="s">
        <v>1120</v>
      </c>
    </row>
    <row r="187" spans="2:65" s="1" customFormat="1" x14ac:dyDescent="0.2">
      <c r="B187" s="21"/>
      <c r="D187" s="103" t="s">
        <v>180</v>
      </c>
      <c r="F187" s="104" t="s">
        <v>1119</v>
      </c>
      <c r="I187" s="105"/>
      <c r="L187" s="21"/>
      <c r="M187" s="106"/>
      <c r="T187" s="33"/>
      <c r="AT187" s="10" t="s">
        <v>180</v>
      </c>
      <c r="AU187" s="10" t="s">
        <v>85</v>
      </c>
    </row>
    <row r="188" spans="2:65" s="1" customFormat="1" ht="21.75" customHeight="1" x14ac:dyDescent="0.2">
      <c r="B188" s="21"/>
      <c r="C188" s="152" t="s">
        <v>292</v>
      </c>
      <c r="D188" s="152" t="s">
        <v>174</v>
      </c>
      <c r="E188" s="153" t="s">
        <v>800</v>
      </c>
      <c r="F188" s="154" t="s">
        <v>801</v>
      </c>
      <c r="G188" s="155" t="s">
        <v>177</v>
      </c>
      <c r="H188" s="156">
        <v>18</v>
      </c>
      <c r="I188" s="94">
        <v>1103.8599999999999</v>
      </c>
      <c r="J188" s="157">
        <f>ROUND(I188*H188,2)</f>
        <v>19869.48</v>
      </c>
      <c r="K188" s="158"/>
      <c r="L188" s="21"/>
      <c r="M188" s="159" t="s">
        <v>1</v>
      </c>
      <c r="N188" s="98" t="s">
        <v>40</v>
      </c>
      <c r="P188" s="99">
        <f>O188*H188</f>
        <v>0</v>
      </c>
      <c r="Q188" s="99">
        <v>0</v>
      </c>
      <c r="R188" s="99">
        <f>Q188*H188</f>
        <v>0</v>
      </c>
      <c r="S188" s="99">
        <v>0</v>
      </c>
      <c r="T188" s="100">
        <f>S188*H188</f>
        <v>0</v>
      </c>
      <c r="AR188" s="101" t="s">
        <v>178</v>
      </c>
      <c r="AT188" s="101" t="s">
        <v>174</v>
      </c>
      <c r="AU188" s="101" t="s">
        <v>85</v>
      </c>
      <c r="AY188" s="10" t="s">
        <v>172</v>
      </c>
      <c r="BE188" s="102">
        <f>IF(N188="základní",J188,0)</f>
        <v>19869.48</v>
      </c>
      <c r="BF188" s="102">
        <f>IF(N188="snížená",J188,0)</f>
        <v>0</v>
      </c>
      <c r="BG188" s="102">
        <f>IF(N188="zákl. přenesená",J188,0)</f>
        <v>0</v>
      </c>
      <c r="BH188" s="102">
        <f>IF(N188="sníž. přenesená",J188,0)</f>
        <v>0</v>
      </c>
      <c r="BI188" s="102">
        <f>IF(N188="nulová",J188,0)</f>
        <v>0</v>
      </c>
      <c r="BJ188" s="10" t="s">
        <v>83</v>
      </c>
      <c r="BK188" s="102">
        <f>ROUND(I188*H188,2)</f>
        <v>19869.48</v>
      </c>
      <c r="BL188" s="10" t="s">
        <v>178</v>
      </c>
      <c r="BM188" s="101" t="s">
        <v>1121</v>
      </c>
    </row>
    <row r="189" spans="2:65" s="1" customFormat="1" x14ac:dyDescent="0.2">
      <c r="B189" s="21"/>
      <c r="D189" s="103" t="s">
        <v>180</v>
      </c>
      <c r="F189" s="104" t="s">
        <v>801</v>
      </c>
      <c r="I189" s="105"/>
      <c r="L189" s="21"/>
      <c r="M189" s="106"/>
      <c r="T189" s="33"/>
      <c r="AT189" s="10" t="s">
        <v>180</v>
      </c>
      <c r="AU189" s="10" t="s">
        <v>85</v>
      </c>
    </row>
    <row r="190" spans="2:65" s="1" customFormat="1" ht="21.75" customHeight="1" x14ac:dyDescent="0.2">
      <c r="B190" s="21"/>
      <c r="C190" s="152" t="s">
        <v>298</v>
      </c>
      <c r="D190" s="152" t="s">
        <v>174</v>
      </c>
      <c r="E190" s="153" t="s">
        <v>803</v>
      </c>
      <c r="F190" s="154" t="s">
        <v>804</v>
      </c>
      <c r="G190" s="155" t="s">
        <v>177</v>
      </c>
      <c r="H190" s="156">
        <v>18</v>
      </c>
      <c r="I190" s="94">
        <v>490.82</v>
      </c>
      <c r="J190" s="157">
        <f>ROUND(I190*H190,2)</f>
        <v>8834.76</v>
      </c>
      <c r="K190" s="158"/>
      <c r="L190" s="21"/>
      <c r="M190" s="159" t="s">
        <v>1</v>
      </c>
      <c r="N190" s="98" t="s">
        <v>40</v>
      </c>
      <c r="P190" s="99">
        <f>O190*H190</f>
        <v>0</v>
      </c>
      <c r="Q190" s="99">
        <v>0</v>
      </c>
      <c r="R190" s="99">
        <f>Q190*H190</f>
        <v>0</v>
      </c>
      <c r="S190" s="99">
        <v>0</v>
      </c>
      <c r="T190" s="100">
        <f>S190*H190</f>
        <v>0</v>
      </c>
      <c r="AR190" s="101" t="s">
        <v>178</v>
      </c>
      <c r="AT190" s="101" t="s">
        <v>174</v>
      </c>
      <c r="AU190" s="101" t="s">
        <v>85</v>
      </c>
      <c r="AY190" s="10" t="s">
        <v>172</v>
      </c>
      <c r="BE190" s="102">
        <f>IF(N190="základní",J190,0)</f>
        <v>8834.76</v>
      </c>
      <c r="BF190" s="102">
        <f>IF(N190="snížená",J190,0)</f>
        <v>0</v>
      </c>
      <c r="BG190" s="102">
        <f>IF(N190="zákl. přenesená",J190,0)</f>
        <v>0</v>
      </c>
      <c r="BH190" s="102">
        <f>IF(N190="sníž. přenesená",J190,0)</f>
        <v>0</v>
      </c>
      <c r="BI190" s="102">
        <f>IF(N190="nulová",J190,0)</f>
        <v>0</v>
      </c>
      <c r="BJ190" s="10" t="s">
        <v>83</v>
      </c>
      <c r="BK190" s="102">
        <f>ROUND(I190*H190,2)</f>
        <v>8834.76</v>
      </c>
      <c r="BL190" s="10" t="s">
        <v>178</v>
      </c>
      <c r="BM190" s="101" t="s">
        <v>1122</v>
      </c>
    </row>
    <row r="191" spans="2:65" s="1" customFormat="1" x14ac:dyDescent="0.2">
      <c r="B191" s="21"/>
      <c r="D191" s="103" t="s">
        <v>180</v>
      </c>
      <c r="F191" s="104" t="s">
        <v>804</v>
      </c>
      <c r="I191" s="105"/>
      <c r="L191" s="21"/>
      <c r="M191" s="106"/>
      <c r="T191" s="33"/>
      <c r="AT191" s="10" t="s">
        <v>180</v>
      </c>
      <c r="AU191" s="10" t="s">
        <v>85</v>
      </c>
    </row>
    <row r="192" spans="2:65" s="1" customFormat="1" ht="21.75" customHeight="1" x14ac:dyDescent="0.2">
      <c r="B192" s="21"/>
      <c r="C192" s="152" t="s">
        <v>306</v>
      </c>
      <c r="D192" s="152" t="s">
        <v>174</v>
      </c>
      <c r="E192" s="153" t="s">
        <v>806</v>
      </c>
      <c r="F192" s="154" t="s">
        <v>1123</v>
      </c>
      <c r="G192" s="155" t="s">
        <v>295</v>
      </c>
      <c r="H192" s="156">
        <v>2.1469999999999998</v>
      </c>
      <c r="I192" s="94">
        <v>33122.589999999997</v>
      </c>
      <c r="J192" s="157">
        <f>ROUND(I192*H192,2)</f>
        <v>71114.2</v>
      </c>
      <c r="K192" s="158"/>
      <c r="L192" s="21"/>
      <c r="M192" s="159" t="s">
        <v>1</v>
      </c>
      <c r="N192" s="98" t="s">
        <v>40</v>
      </c>
      <c r="P192" s="99">
        <f>O192*H192</f>
        <v>0</v>
      </c>
      <c r="Q192" s="99">
        <v>0</v>
      </c>
      <c r="R192" s="99">
        <f>Q192*H192</f>
        <v>0</v>
      </c>
      <c r="S192" s="99">
        <v>0</v>
      </c>
      <c r="T192" s="100">
        <f>S192*H192</f>
        <v>0</v>
      </c>
      <c r="AR192" s="101" t="s">
        <v>178</v>
      </c>
      <c r="AT192" s="101" t="s">
        <v>174</v>
      </c>
      <c r="AU192" s="101" t="s">
        <v>85</v>
      </c>
      <c r="AY192" s="10" t="s">
        <v>172</v>
      </c>
      <c r="BE192" s="102">
        <f>IF(N192="základní",J192,0)</f>
        <v>71114.2</v>
      </c>
      <c r="BF192" s="102">
        <f>IF(N192="snížená",J192,0)</f>
        <v>0</v>
      </c>
      <c r="BG192" s="102">
        <f>IF(N192="zákl. přenesená",J192,0)</f>
        <v>0</v>
      </c>
      <c r="BH192" s="102">
        <f>IF(N192="sníž. přenesená",J192,0)</f>
        <v>0</v>
      </c>
      <c r="BI192" s="102">
        <f>IF(N192="nulová",J192,0)</f>
        <v>0</v>
      </c>
      <c r="BJ192" s="10" t="s">
        <v>83</v>
      </c>
      <c r="BK192" s="102">
        <f>ROUND(I192*H192,2)</f>
        <v>71114.2</v>
      </c>
      <c r="BL192" s="10" t="s">
        <v>178</v>
      </c>
      <c r="BM192" s="101" t="s">
        <v>1124</v>
      </c>
    </row>
    <row r="193" spans="2:65" s="1" customFormat="1" x14ac:dyDescent="0.2">
      <c r="B193" s="21"/>
      <c r="D193" s="103" t="s">
        <v>180</v>
      </c>
      <c r="F193" s="104" t="s">
        <v>1123</v>
      </c>
      <c r="I193" s="105"/>
      <c r="L193" s="21"/>
      <c r="M193" s="106"/>
      <c r="T193" s="33"/>
      <c r="AT193" s="10" t="s">
        <v>180</v>
      </c>
      <c r="AU193" s="10" t="s">
        <v>85</v>
      </c>
    </row>
    <row r="194" spans="2:65" s="1" customFormat="1" ht="21.75" customHeight="1" x14ac:dyDescent="0.2">
      <c r="B194" s="21"/>
      <c r="C194" s="152" t="s">
        <v>7</v>
      </c>
      <c r="D194" s="152" t="s">
        <v>174</v>
      </c>
      <c r="E194" s="153" t="s">
        <v>1125</v>
      </c>
      <c r="F194" s="154" t="s">
        <v>1126</v>
      </c>
      <c r="G194" s="155" t="s">
        <v>269</v>
      </c>
      <c r="H194" s="156">
        <v>12</v>
      </c>
      <c r="I194" s="94">
        <v>1840.09</v>
      </c>
      <c r="J194" s="157">
        <f>ROUND(I194*H194,2)</f>
        <v>22081.08</v>
      </c>
      <c r="K194" s="158"/>
      <c r="L194" s="21"/>
      <c r="M194" s="159" t="s">
        <v>1</v>
      </c>
      <c r="N194" s="98" t="s">
        <v>40</v>
      </c>
      <c r="P194" s="99">
        <f>O194*H194</f>
        <v>0</v>
      </c>
      <c r="Q194" s="99">
        <v>0</v>
      </c>
      <c r="R194" s="99">
        <f>Q194*H194</f>
        <v>0</v>
      </c>
      <c r="S194" s="99">
        <v>0</v>
      </c>
      <c r="T194" s="100">
        <f>S194*H194</f>
        <v>0</v>
      </c>
      <c r="AR194" s="101" t="s">
        <v>178</v>
      </c>
      <c r="AT194" s="101" t="s">
        <v>174</v>
      </c>
      <c r="AU194" s="101" t="s">
        <v>85</v>
      </c>
      <c r="AY194" s="10" t="s">
        <v>172</v>
      </c>
      <c r="BE194" s="102">
        <f>IF(N194="základní",J194,0)</f>
        <v>22081.08</v>
      </c>
      <c r="BF194" s="102">
        <f>IF(N194="snížená",J194,0)</f>
        <v>0</v>
      </c>
      <c r="BG194" s="102">
        <f>IF(N194="zákl. přenesená",J194,0)</f>
        <v>0</v>
      </c>
      <c r="BH194" s="102">
        <f>IF(N194="sníž. přenesená",J194,0)</f>
        <v>0</v>
      </c>
      <c r="BI194" s="102">
        <f>IF(N194="nulová",J194,0)</f>
        <v>0</v>
      </c>
      <c r="BJ194" s="10" t="s">
        <v>83</v>
      </c>
      <c r="BK194" s="102">
        <f>ROUND(I194*H194,2)</f>
        <v>22081.08</v>
      </c>
      <c r="BL194" s="10" t="s">
        <v>178</v>
      </c>
      <c r="BM194" s="101" t="s">
        <v>1127</v>
      </c>
    </row>
    <row r="195" spans="2:65" s="1" customFormat="1" x14ac:dyDescent="0.2">
      <c r="B195" s="21"/>
      <c r="D195" s="103" t="s">
        <v>180</v>
      </c>
      <c r="F195" s="104" t="s">
        <v>1126</v>
      </c>
      <c r="I195" s="105"/>
      <c r="L195" s="21"/>
      <c r="M195" s="106"/>
      <c r="T195" s="33"/>
      <c r="AT195" s="10" t="s">
        <v>180</v>
      </c>
      <c r="AU195" s="10" t="s">
        <v>85</v>
      </c>
    </row>
    <row r="196" spans="2:65" s="7" customFormat="1" x14ac:dyDescent="0.2">
      <c r="B196" s="107"/>
      <c r="D196" s="103" t="s">
        <v>182</v>
      </c>
      <c r="E196" s="108" t="s">
        <v>1</v>
      </c>
      <c r="F196" s="109" t="s">
        <v>1128</v>
      </c>
      <c r="H196" s="110">
        <v>12</v>
      </c>
      <c r="I196" s="111"/>
      <c r="L196" s="107"/>
      <c r="M196" s="112"/>
      <c r="T196" s="113"/>
      <c r="AT196" s="108" t="s">
        <v>182</v>
      </c>
      <c r="AU196" s="108" t="s">
        <v>85</v>
      </c>
      <c r="AV196" s="7" t="s">
        <v>85</v>
      </c>
      <c r="AW196" s="7" t="s">
        <v>32</v>
      </c>
      <c r="AX196" s="7" t="s">
        <v>75</v>
      </c>
      <c r="AY196" s="108" t="s">
        <v>172</v>
      </c>
    </row>
    <row r="197" spans="2:65" s="8" customFormat="1" x14ac:dyDescent="0.2">
      <c r="B197" s="114"/>
      <c r="D197" s="103" t="s">
        <v>182</v>
      </c>
      <c r="E197" s="115" t="s">
        <v>1</v>
      </c>
      <c r="F197" s="116" t="s">
        <v>186</v>
      </c>
      <c r="H197" s="117">
        <v>12</v>
      </c>
      <c r="I197" s="118"/>
      <c r="L197" s="114"/>
      <c r="M197" s="119"/>
      <c r="T197" s="120"/>
      <c r="AT197" s="115" t="s">
        <v>182</v>
      </c>
      <c r="AU197" s="115" t="s">
        <v>85</v>
      </c>
      <c r="AV197" s="8" t="s">
        <v>178</v>
      </c>
      <c r="AW197" s="8" t="s">
        <v>32</v>
      </c>
      <c r="AX197" s="8" t="s">
        <v>83</v>
      </c>
      <c r="AY197" s="115" t="s">
        <v>172</v>
      </c>
    </row>
    <row r="198" spans="2:65" s="1" customFormat="1" ht="16.5" customHeight="1" x14ac:dyDescent="0.2">
      <c r="B198" s="21"/>
      <c r="C198" s="152" t="s">
        <v>318</v>
      </c>
      <c r="D198" s="152" t="s">
        <v>174</v>
      </c>
      <c r="E198" s="153" t="s">
        <v>809</v>
      </c>
      <c r="F198" s="154" t="s">
        <v>810</v>
      </c>
      <c r="G198" s="155" t="s">
        <v>728</v>
      </c>
      <c r="H198" s="156">
        <v>48</v>
      </c>
      <c r="I198" s="94">
        <v>429.71</v>
      </c>
      <c r="J198" s="157">
        <f>ROUND(I198*H198,2)</f>
        <v>20626.080000000002</v>
      </c>
      <c r="K198" s="158"/>
      <c r="L198" s="21"/>
      <c r="M198" s="159" t="s">
        <v>1</v>
      </c>
      <c r="N198" s="98" t="s">
        <v>40</v>
      </c>
      <c r="P198" s="99">
        <f>O198*H198</f>
        <v>0</v>
      </c>
      <c r="Q198" s="99">
        <v>0</v>
      </c>
      <c r="R198" s="99">
        <f>Q198*H198</f>
        <v>0</v>
      </c>
      <c r="S198" s="99">
        <v>0</v>
      </c>
      <c r="T198" s="100">
        <f>S198*H198</f>
        <v>0</v>
      </c>
      <c r="AR198" s="101" t="s">
        <v>178</v>
      </c>
      <c r="AT198" s="101" t="s">
        <v>174</v>
      </c>
      <c r="AU198" s="101" t="s">
        <v>85</v>
      </c>
      <c r="AY198" s="10" t="s">
        <v>172</v>
      </c>
      <c r="BE198" s="102">
        <f>IF(N198="základní",J198,0)</f>
        <v>20626.080000000002</v>
      </c>
      <c r="BF198" s="102">
        <f>IF(N198="snížená",J198,0)</f>
        <v>0</v>
      </c>
      <c r="BG198" s="102">
        <f>IF(N198="zákl. přenesená",J198,0)</f>
        <v>0</v>
      </c>
      <c r="BH198" s="102">
        <f>IF(N198="sníž. přenesená",J198,0)</f>
        <v>0</v>
      </c>
      <c r="BI198" s="102">
        <f>IF(N198="nulová",J198,0)</f>
        <v>0</v>
      </c>
      <c r="BJ198" s="10" t="s">
        <v>83</v>
      </c>
      <c r="BK198" s="102">
        <f>ROUND(I198*H198,2)</f>
        <v>20626.080000000002</v>
      </c>
      <c r="BL198" s="10" t="s">
        <v>178</v>
      </c>
      <c r="BM198" s="101" t="s">
        <v>1129</v>
      </c>
    </row>
    <row r="199" spans="2:65" s="1" customFormat="1" x14ac:dyDescent="0.2">
      <c r="B199" s="21"/>
      <c r="D199" s="103" t="s">
        <v>180</v>
      </c>
      <c r="F199" s="104" t="s">
        <v>810</v>
      </c>
      <c r="I199" s="105"/>
      <c r="L199" s="21"/>
      <c r="M199" s="106"/>
      <c r="T199" s="33"/>
      <c r="AT199" s="10" t="s">
        <v>180</v>
      </c>
      <c r="AU199" s="10" t="s">
        <v>85</v>
      </c>
    </row>
    <row r="200" spans="2:65" s="6" customFormat="1" ht="22.9" customHeight="1" x14ac:dyDescent="0.2">
      <c r="B200" s="76"/>
      <c r="D200" s="77" t="s">
        <v>74</v>
      </c>
      <c r="E200" s="86" t="s">
        <v>178</v>
      </c>
      <c r="F200" s="86" t="s">
        <v>812</v>
      </c>
      <c r="I200" s="79"/>
      <c r="J200" s="87">
        <f>BK200</f>
        <v>1803135.35</v>
      </c>
      <c r="L200" s="76"/>
      <c r="M200" s="81"/>
      <c r="P200" s="82">
        <f>SUM(P201:P220)</f>
        <v>0</v>
      </c>
      <c r="R200" s="82">
        <f>SUM(R201:R220)</f>
        <v>0</v>
      </c>
      <c r="T200" s="83">
        <f>SUM(T201:T220)</f>
        <v>0</v>
      </c>
      <c r="AR200" s="77" t="s">
        <v>83</v>
      </c>
      <c r="AT200" s="84" t="s">
        <v>74</v>
      </c>
      <c r="AU200" s="84" t="s">
        <v>83</v>
      </c>
      <c r="AY200" s="77" t="s">
        <v>172</v>
      </c>
      <c r="BK200" s="85">
        <f>SUM(BK201:BK220)</f>
        <v>1803135.35</v>
      </c>
    </row>
    <row r="201" spans="2:65" s="1" customFormat="1" ht="16.5" customHeight="1" x14ac:dyDescent="0.2">
      <c r="B201" s="21"/>
      <c r="C201" s="152" t="s">
        <v>324</v>
      </c>
      <c r="D201" s="152" t="s">
        <v>174</v>
      </c>
      <c r="E201" s="153" t="s">
        <v>1130</v>
      </c>
      <c r="F201" s="154" t="s">
        <v>837</v>
      </c>
      <c r="G201" s="155" t="s">
        <v>295</v>
      </c>
      <c r="H201" s="156">
        <v>0.98699999999999999</v>
      </c>
      <c r="I201" s="94">
        <v>147210.10999999999</v>
      </c>
      <c r="J201" s="157">
        <f>ROUND(I201*H201,2)</f>
        <v>145296.38</v>
      </c>
      <c r="K201" s="158"/>
      <c r="L201" s="21"/>
      <c r="M201" s="159" t="s">
        <v>1</v>
      </c>
      <c r="N201" s="98" t="s">
        <v>40</v>
      </c>
      <c r="P201" s="99">
        <f>O201*H201</f>
        <v>0</v>
      </c>
      <c r="Q201" s="99">
        <v>0</v>
      </c>
      <c r="R201" s="99">
        <f>Q201*H201</f>
        <v>0</v>
      </c>
      <c r="S201" s="99">
        <v>0</v>
      </c>
      <c r="T201" s="100">
        <f>S201*H201</f>
        <v>0</v>
      </c>
      <c r="AR201" s="101" t="s">
        <v>178</v>
      </c>
      <c r="AT201" s="101" t="s">
        <v>174</v>
      </c>
      <c r="AU201" s="101" t="s">
        <v>85</v>
      </c>
      <c r="AY201" s="10" t="s">
        <v>172</v>
      </c>
      <c r="BE201" s="102">
        <f>IF(N201="základní",J201,0)</f>
        <v>145296.38</v>
      </c>
      <c r="BF201" s="102">
        <f>IF(N201="snížená",J201,0)</f>
        <v>0</v>
      </c>
      <c r="BG201" s="102">
        <f>IF(N201="zákl. přenesená",J201,0)</f>
        <v>0</v>
      </c>
      <c r="BH201" s="102">
        <f>IF(N201="sníž. přenesená",J201,0)</f>
        <v>0</v>
      </c>
      <c r="BI201" s="102">
        <f>IF(N201="nulová",J201,0)</f>
        <v>0</v>
      </c>
      <c r="BJ201" s="10" t="s">
        <v>83</v>
      </c>
      <c r="BK201" s="102">
        <f>ROUND(I201*H201,2)</f>
        <v>145296.38</v>
      </c>
      <c r="BL201" s="10" t="s">
        <v>178</v>
      </c>
      <c r="BM201" s="101" t="s">
        <v>1131</v>
      </c>
    </row>
    <row r="202" spans="2:65" s="1" customFormat="1" x14ac:dyDescent="0.2">
      <c r="B202" s="21"/>
      <c r="D202" s="103" t="s">
        <v>180</v>
      </c>
      <c r="F202" s="104" t="s">
        <v>837</v>
      </c>
      <c r="I202" s="105"/>
      <c r="L202" s="21"/>
      <c r="M202" s="106"/>
      <c r="T202" s="33"/>
      <c r="AT202" s="10" t="s">
        <v>180</v>
      </c>
      <c r="AU202" s="10" t="s">
        <v>85</v>
      </c>
    </row>
    <row r="203" spans="2:65" s="1" customFormat="1" ht="24.2" customHeight="1" x14ac:dyDescent="0.2">
      <c r="B203" s="21"/>
      <c r="C203" s="152" t="s">
        <v>331</v>
      </c>
      <c r="D203" s="152" t="s">
        <v>174</v>
      </c>
      <c r="E203" s="153" t="s">
        <v>813</v>
      </c>
      <c r="F203" s="154" t="s">
        <v>814</v>
      </c>
      <c r="G203" s="155" t="s">
        <v>189</v>
      </c>
      <c r="H203" s="156">
        <v>6.375</v>
      </c>
      <c r="I203" s="94">
        <v>11654.55</v>
      </c>
      <c r="J203" s="157">
        <f>ROUND(I203*H203,2)</f>
        <v>74297.759999999995</v>
      </c>
      <c r="K203" s="158"/>
      <c r="L203" s="21"/>
      <c r="M203" s="159" t="s">
        <v>1</v>
      </c>
      <c r="N203" s="98" t="s">
        <v>40</v>
      </c>
      <c r="P203" s="99">
        <f>O203*H203</f>
        <v>0</v>
      </c>
      <c r="Q203" s="99">
        <v>0</v>
      </c>
      <c r="R203" s="99">
        <f>Q203*H203</f>
        <v>0</v>
      </c>
      <c r="S203" s="99">
        <v>0</v>
      </c>
      <c r="T203" s="100">
        <f>S203*H203</f>
        <v>0</v>
      </c>
      <c r="AR203" s="101" t="s">
        <v>178</v>
      </c>
      <c r="AT203" s="101" t="s">
        <v>174</v>
      </c>
      <c r="AU203" s="101" t="s">
        <v>85</v>
      </c>
      <c r="AY203" s="10" t="s">
        <v>172</v>
      </c>
      <c r="BE203" s="102">
        <f>IF(N203="základní",J203,0)</f>
        <v>74297.759999999995</v>
      </c>
      <c r="BF203" s="102">
        <f>IF(N203="snížená",J203,0)</f>
        <v>0</v>
      </c>
      <c r="BG203" s="102">
        <f>IF(N203="zákl. přenesená",J203,0)</f>
        <v>0</v>
      </c>
      <c r="BH203" s="102">
        <f>IF(N203="sníž. přenesená",J203,0)</f>
        <v>0</v>
      </c>
      <c r="BI203" s="102">
        <f>IF(N203="nulová",J203,0)</f>
        <v>0</v>
      </c>
      <c r="BJ203" s="10" t="s">
        <v>83</v>
      </c>
      <c r="BK203" s="102">
        <f>ROUND(I203*H203,2)</f>
        <v>74297.759999999995</v>
      </c>
      <c r="BL203" s="10" t="s">
        <v>178</v>
      </c>
      <c r="BM203" s="101" t="s">
        <v>1132</v>
      </c>
    </row>
    <row r="204" spans="2:65" s="1" customFormat="1" x14ac:dyDescent="0.2">
      <c r="B204" s="21"/>
      <c r="D204" s="103" t="s">
        <v>180</v>
      </c>
      <c r="F204" s="104" t="s">
        <v>814</v>
      </c>
      <c r="I204" s="105"/>
      <c r="L204" s="21"/>
      <c r="M204" s="106"/>
      <c r="T204" s="33"/>
      <c r="AT204" s="10" t="s">
        <v>180</v>
      </c>
      <c r="AU204" s="10" t="s">
        <v>85</v>
      </c>
    </row>
    <row r="205" spans="2:65" s="7" customFormat="1" x14ac:dyDescent="0.2">
      <c r="B205" s="107"/>
      <c r="D205" s="103" t="s">
        <v>182</v>
      </c>
      <c r="E205" s="108" t="s">
        <v>1</v>
      </c>
      <c r="F205" s="109" t="s">
        <v>1133</v>
      </c>
      <c r="H205" s="110">
        <v>6.375</v>
      </c>
      <c r="I205" s="111"/>
      <c r="L205" s="107"/>
      <c r="M205" s="112"/>
      <c r="T205" s="113"/>
      <c r="AT205" s="108" t="s">
        <v>182</v>
      </c>
      <c r="AU205" s="108" t="s">
        <v>85</v>
      </c>
      <c r="AV205" s="7" t="s">
        <v>85</v>
      </c>
      <c r="AW205" s="7" t="s">
        <v>32</v>
      </c>
      <c r="AX205" s="7" t="s">
        <v>75</v>
      </c>
      <c r="AY205" s="108" t="s">
        <v>172</v>
      </c>
    </row>
    <row r="206" spans="2:65" s="8" customFormat="1" x14ac:dyDescent="0.2">
      <c r="B206" s="114"/>
      <c r="D206" s="103" t="s">
        <v>182</v>
      </c>
      <c r="E206" s="115" t="s">
        <v>1</v>
      </c>
      <c r="F206" s="116" t="s">
        <v>186</v>
      </c>
      <c r="H206" s="117">
        <v>6.375</v>
      </c>
      <c r="I206" s="118"/>
      <c r="L206" s="114"/>
      <c r="M206" s="119"/>
      <c r="T206" s="120"/>
      <c r="AT206" s="115" t="s">
        <v>182</v>
      </c>
      <c r="AU206" s="115" t="s">
        <v>85</v>
      </c>
      <c r="AV206" s="8" t="s">
        <v>178</v>
      </c>
      <c r="AW206" s="8" t="s">
        <v>32</v>
      </c>
      <c r="AX206" s="8" t="s">
        <v>83</v>
      </c>
      <c r="AY206" s="115" t="s">
        <v>172</v>
      </c>
    </row>
    <row r="207" spans="2:65" s="1" customFormat="1" ht="21.75" customHeight="1" x14ac:dyDescent="0.2">
      <c r="B207" s="21"/>
      <c r="C207" s="152" t="s">
        <v>337</v>
      </c>
      <c r="D207" s="152" t="s">
        <v>174</v>
      </c>
      <c r="E207" s="153" t="s">
        <v>817</v>
      </c>
      <c r="F207" s="154" t="s">
        <v>818</v>
      </c>
      <c r="G207" s="155" t="s">
        <v>177</v>
      </c>
      <c r="H207" s="156">
        <v>44.381999999999998</v>
      </c>
      <c r="I207" s="94">
        <v>1227.05</v>
      </c>
      <c r="J207" s="157">
        <f>ROUND(I207*H207,2)</f>
        <v>54458.93</v>
      </c>
      <c r="K207" s="158"/>
      <c r="L207" s="21"/>
      <c r="M207" s="159" t="s">
        <v>1</v>
      </c>
      <c r="N207" s="98" t="s">
        <v>40</v>
      </c>
      <c r="P207" s="99">
        <f>O207*H207</f>
        <v>0</v>
      </c>
      <c r="Q207" s="99">
        <v>0</v>
      </c>
      <c r="R207" s="99">
        <f>Q207*H207</f>
        <v>0</v>
      </c>
      <c r="S207" s="99">
        <v>0</v>
      </c>
      <c r="T207" s="100">
        <f>S207*H207</f>
        <v>0</v>
      </c>
      <c r="AR207" s="101" t="s">
        <v>178</v>
      </c>
      <c r="AT207" s="101" t="s">
        <v>174</v>
      </c>
      <c r="AU207" s="101" t="s">
        <v>85</v>
      </c>
      <c r="AY207" s="10" t="s">
        <v>172</v>
      </c>
      <c r="BE207" s="102">
        <f>IF(N207="základní",J207,0)</f>
        <v>54458.93</v>
      </c>
      <c r="BF207" s="102">
        <f>IF(N207="snížená",J207,0)</f>
        <v>0</v>
      </c>
      <c r="BG207" s="102">
        <f>IF(N207="zákl. přenesená",J207,0)</f>
        <v>0</v>
      </c>
      <c r="BH207" s="102">
        <f>IF(N207="sníž. přenesená",J207,0)</f>
        <v>0</v>
      </c>
      <c r="BI207" s="102">
        <f>IF(N207="nulová",J207,0)</f>
        <v>0</v>
      </c>
      <c r="BJ207" s="10" t="s">
        <v>83</v>
      </c>
      <c r="BK207" s="102">
        <f>ROUND(I207*H207,2)</f>
        <v>54458.93</v>
      </c>
      <c r="BL207" s="10" t="s">
        <v>178</v>
      </c>
      <c r="BM207" s="101" t="s">
        <v>1134</v>
      </c>
    </row>
    <row r="208" spans="2:65" s="1" customFormat="1" x14ac:dyDescent="0.2">
      <c r="B208" s="21"/>
      <c r="D208" s="103" t="s">
        <v>180</v>
      </c>
      <c r="F208" s="104" t="s">
        <v>818</v>
      </c>
      <c r="I208" s="105"/>
      <c r="L208" s="21"/>
      <c r="M208" s="106"/>
      <c r="T208" s="33"/>
      <c r="AT208" s="10" t="s">
        <v>180</v>
      </c>
      <c r="AU208" s="10" t="s">
        <v>85</v>
      </c>
    </row>
    <row r="209" spans="2:65" s="7" customFormat="1" x14ac:dyDescent="0.2">
      <c r="B209" s="107"/>
      <c r="D209" s="103" t="s">
        <v>182</v>
      </c>
      <c r="E209" s="108" t="s">
        <v>1</v>
      </c>
      <c r="F209" s="109" t="s">
        <v>1135</v>
      </c>
      <c r="H209" s="110">
        <v>44.381999999999998</v>
      </c>
      <c r="I209" s="111"/>
      <c r="L209" s="107"/>
      <c r="M209" s="112"/>
      <c r="T209" s="113"/>
      <c r="AT209" s="108" t="s">
        <v>182</v>
      </c>
      <c r="AU209" s="108" t="s">
        <v>85</v>
      </c>
      <c r="AV209" s="7" t="s">
        <v>85</v>
      </c>
      <c r="AW209" s="7" t="s">
        <v>32</v>
      </c>
      <c r="AX209" s="7" t="s">
        <v>75</v>
      </c>
      <c r="AY209" s="108" t="s">
        <v>172</v>
      </c>
    </row>
    <row r="210" spans="2:65" s="8" customFormat="1" x14ac:dyDescent="0.2">
      <c r="B210" s="114"/>
      <c r="D210" s="103" t="s">
        <v>182</v>
      </c>
      <c r="E210" s="115" t="s">
        <v>1</v>
      </c>
      <c r="F210" s="116" t="s">
        <v>186</v>
      </c>
      <c r="H210" s="117">
        <v>44.381999999999998</v>
      </c>
      <c r="I210" s="118"/>
      <c r="L210" s="114"/>
      <c r="M210" s="119"/>
      <c r="T210" s="120"/>
      <c r="AT210" s="115" t="s">
        <v>182</v>
      </c>
      <c r="AU210" s="115" t="s">
        <v>85</v>
      </c>
      <c r="AV210" s="8" t="s">
        <v>178</v>
      </c>
      <c r="AW210" s="8" t="s">
        <v>32</v>
      </c>
      <c r="AX210" s="8" t="s">
        <v>83</v>
      </c>
      <c r="AY210" s="115" t="s">
        <v>172</v>
      </c>
    </row>
    <row r="211" spans="2:65" s="1" customFormat="1" ht="16.5" customHeight="1" x14ac:dyDescent="0.2">
      <c r="B211" s="21"/>
      <c r="C211" s="152" t="s">
        <v>345</v>
      </c>
      <c r="D211" s="152" t="s">
        <v>174</v>
      </c>
      <c r="E211" s="153" t="s">
        <v>821</v>
      </c>
      <c r="F211" s="154" t="s">
        <v>822</v>
      </c>
      <c r="G211" s="155" t="s">
        <v>177</v>
      </c>
      <c r="H211" s="156">
        <v>44.381999999999998</v>
      </c>
      <c r="I211" s="94">
        <v>613.04</v>
      </c>
      <c r="J211" s="157">
        <f>ROUND(I211*H211,2)</f>
        <v>27207.94</v>
      </c>
      <c r="K211" s="158"/>
      <c r="L211" s="21"/>
      <c r="M211" s="159" t="s">
        <v>1</v>
      </c>
      <c r="N211" s="98" t="s">
        <v>40</v>
      </c>
      <c r="P211" s="99">
        <f>O211*H211</f>
        <v>0</v>
      </c>
      <c r="Q211" s="99">
        <v>0</v>
      </c>
      <c r="R211" s="99">
        <f>Q211*H211</f>
        <v>0</v>
      </c>
      <c r="S211" s="99">
        <v>0</v>
      </c>
      <c r="T211" s="100">
        <f>S211*H211</f>
        <v>0</v>
      </c>
      <c r="AR211" s="101" t="s">
        <v>178</v>
      </c>
      <c r="AT211" s="101" t="s">
        <v>174</v>
      </c>
      <c r="AU211" s="101" t="s">
        <v>85</v>
      </c>
      <c r="AY211" s="10" t="s">
        <v>172</v>
      </c>
      <c r="BE211" s="102">
        <f>IF(N211="základní",J211,0)</f>
        <v>27207.94</v>
      </c>
      <c r="BF211" s="102">
        <f>IF(N211="snížená",J211,0)</f>
        <v>0</v>
      </c>
      <c r="BG211" s="102">
        <f>IF(N211="zákl. přenesená",J211,0)</f>
        <v>0</v>
      </c>
      <c r="BH211" s="102">
        <f>IF(N211="sníž. přenesená",J211,0)</f>
        <v>0</v>
      </c>
      <c r="BI211" s="102">
        <f>IF(N211="nulová",J211,0)</f>
        <v>0</v>
      </c>
      <c r="BJ211" s="10" t="s">
        <v>83</v>
      </c>
      <c r="BK211" s="102">
        <f>ROUND(I211*H211,2)</f>
        <v>27207.94</v>
      </c>
      <c r="BL211" s="10" t="s">
        <v>178</v>
      </c>
      <c r="BM211" s="101" t="s">
        <v>1136</v>
      </c>
    </row>
    <row r="212" spans="2:65" s="1" customFormat="1" x14ac:dyDescent="0.2">
      <c r="B212" s="21"/>
      <c r="D212" s="103" t="s">
        <v>180</v>
      </c>
      <c r="F212" s="104" t="s">
        <v>822</v>
      </c>
      <c r="I212" s="105"/>
      <c r="L212" s="21"/>
      <c r="M212" s="106"/>
      <c r="T212" s="33"/>
      <c r="AT212" s="10" t="s">
        <v>180</v>
      </c>
      <c r="AU212" s="10" t="s">
        <v>85</v>
      </c>
    </row>
    <row r="213" spans="2:65" s="1" customFormat="1" ht="16.5" customHeight="1" x14ac:dyDescent="0.2">
      <c r="B213" s="21"/>
      <c r="C213" s="152" t="s">
        <v>353</v>
      </c>
      <c r="D213" s="152" t="s">
        <v>174</v>
      </c>
      <c r="E213" s="153" t="s">
        <v>824</v>
      </c>
      <c r="F213" s="154" t="s">
        <v>825</v>
      </c>
      <c r="G213" s="155" t="s">
        <v>295</v>
      </c>
      <c r="H213" s="156">
        <v>1.0840000000000001</v>
      </c>
      <c r="I213" s="94">
        <v>33122.589999999997</v>
      </c>
      <c r="J213" s="157">
        <f>ROUND(I213*H213,2)</f>
        <v>35904.89</v>
      </c>
      <c r="K213" s="158"/>
      <c r="L213" s="21"/>
      <c r="M213" s="159" t="s">
        <v>1</v>
      </c>
      <c r="N213" s="98" t="s">
        <v>40</v>
      </c>
      <c r="P213" s="99">
        <f>O213*H213</f>
        <v>0</v>
      </c>
      <c r="Q213" s="99">
        <v>0</v>
      </c>
      <c r="R213" s="99">
        <f>Q213*H213</f>
        <v>0</v>
      </c>
      <c r="S213" s="99">
        <v>0</v>
      </c>
      <c r="T213" s="100">
        <f>S213*H213</f>
        <v>0</v>
      </c>
      <c r="AR213" s="101" t="s">
        <v>178</v>
      </c>
      <c r="AT213" s="101" t="s">
        <v>174</v>
      </c>
      <c r="AU213" s="101" t="s">
        <v>85</v>
      </c>
      <c r="AY213" s="10" t="s">
        <v>172</v>
      </c>
      <c r="BE213" s="102">
        <f>IF(N213="základní",J213,0)</f>
        <v>35904.89</v>
      </c>
      <c r="BF213" s="102">
        <f>IF(N213="snížená",J213,0)</f>
        <v>0</v>
      </c>
      <c r="BG213" s="102">
        <f>IF(N213="zákl. přenesená",J213,0)</f>
        <v>0</v>
      </c>
      <c r="BH213" s="102">
        <f>IF(N213="sníž. přenesená",J213,0)</f>
        <v>0</v>
      </c>
      <c r="BI213" s="102">
        <f>IF(N213="nulová",J213,0)</f>
        <v>0</v>
      </c>
      <c r="BJ213" s="10" t="s">
        <v>83</v>
      </c>
      <c r="BK213" s="102">
        <f>ROUND(I213*H213,2)</f>
        <v>35904.89</v>
      </c>
      <c r="BL213" s="10" t="s">
        <v>178</v>
      </c>
      <c r="BM213" s="101" t="s">
        <v>1137</v>
      </c>
    </row>
    <row r="214" spans="2:65" s="1" customFormat="1" x14ac:dyDescent="0.2">
      <c r="B214" s="21"/>
      <c r="D214" s="103" t="s">
        <v>180</v>
      </c>
      <c r="F214" s="104" t="s">
        <v>825</v>
      </c>
      <c r="I214" s="105"/>
      <c r="L214" s="21"/>
      <c r="M214" s="106"/>
      <c r="T214" s="33"/>
      <c r="AT214" s="10" t="s">
        <v>180</v>
      </c>
      <c r="AU214" s="10" t="s">
        <v>85</v>
      </c>
    </row>
    <row r="215" spans="2:65" s="1" customFormat="1" ht="16.5" customHeight="1" x14ac:dyDescent="0.2">
      <c r="B215" s="21"/>
      <c r="C215" s="152" t="s">
        <v>359</v>
      </c>
      <c r="D215" s="152" t="s">
        <v>174</v>
      </c>
      <c r="E215" s="153" t="s">
        <v>827</v>
      </c>
      <c r="F215" s="154" t="s">
        <v>828</v>
      </c>
      <c r="G215" s="155" t="s">
        <v>430</v>
      </c>
      <c r="H215" s="156">
        <v>2</v>
      </c>
      <c r="I215" s="94">
        <v>24535.18</v>
      </c>
      <c r="J215" s="157">
        <f>ROUND(I215*H215,2)</f>
        <v>49070.36</v>
      </c>
      <c r="K215" s="158"/>
      <c r="L215" s="21"/>
      <c r="M215" s="159" t="s">
        <v>1</v>
      </c>
      <c r="N215" s="98" t="s">
        <v>40</v>
      </c>
      <c r="P215" s="99">
        <f>O215*H215</f>
        <v>0</v>
      </c>
      <c r="Q215" s="99">
        <v>0</v>
      </c>
      <c r="R215" s="99">
        <f>Q215*H215</f>
        <v>0</v>
      </c>
      <c r="S215" s="99">
        <v>0</v>
      </c>
      <c r="T215" s="100">
        <f>S215*H215</f>
        <v>0</v>
      </c>
      <c r="AR215" s="101" t="s">
        <v>178</v>
      </c>
      <c r="AT215" s="101" t="s">
        <v>174</v>
      </c>
      <c r="AU215" s="101" t="s">
        <v>85</v>
      </c>
      <c r="AY215" s="10" t="s">
        <v>172</v>
      </c>
      <c r="BE215" s="102">
        <f>IF(N215="základní",J215,0)</f>
        <v>49070.36</v>
      </c>
      <c r="BF215" s="102">
        <f>IF(N215="snížená",J215,0)</f>
        <v>0</v>
      </c>
      <c r="BG215" s="102">
        <f>IF(N215="zákl. přenesená",J215,0)</f>
        <v>0</v>
      </c>
      <c r="BH215" s="102">
        <f>IF(N215="sníž. přenesená",J215,0)</f>
        <v>0</v>
      </c>
      <c r="BI215" s="102">
        <f>IF(N215="nulová",J215,0)</f>
        <v>0</v>
      </c>
      <c r="BJ215" s="10" t="s">
        <v>83</v>
      </c>
      <c r="BK215" s="102">
        <f>ROUND(I215*H215,2)</f>
        <v>49070.36</v>
      </c>
      <c r="BL215" s="10" t="s">
        <v>178</v>
      </c>
      <c r="BM215" s="101" t="s">
        <v>1138</v>
      </c>
    </row>
    <row r="216" spans="2:65" s="1" customFormat="1" x14ac:dyDescent="0.2">
      <c r="B216" s="21"/>
      <c r="D216" s="103" t="s">
        <v>180</v>
      </c>
      <c r="F216" s="104" t="s">
        <v>828</v>
      </c>
      <c r="I216" s="105"/>
      <c r="L216" s="21"/>
      <c r="M216" s="106"/>
      <c r="T216" s="33"/>
      <c r="AT216" s="10" t="s">
        <v>180</v>
      </c>
      <c r="AU216" s="10" t="s">
        <v>85</v>
      </c>
    </row>
    <row r="217" spans="2:65" s="1" customFormat="1" ht="16.5" customHeight="1" x14ac:dyDescent="0.2">
      <c r="B217" s="21"/>
      <c r="C217" s="152" t="s">
        <v>670</v>
      </c>
      <c r="D217" s="152" t="s">
        <v>174</v>
      </c>
      <c r="E217" s="153" t="s">
        <v>1139</v>
      </c>
      <c r="F217" s="154" t="s">
        <v>831</v>
      </c>
      <c r="G217" s="155" t="s">
        <v>189</v>
      </c>
      <c r="H217" s="156">
        <v>2.9039999999999999</v>
      </c>
      <c r="I217" s="94">
        <v>487912.91</v>
      </c>
      <c r="J217" s="157">
        <f>ROUND(I217*H217,2)</f>
        <v>1416899.09</v>
      </c>
      <c r="K217" s="158"/>
      <c r="L217" s="21"/>
      <c r="M217" s="159" t="s">
        <v>1</v>
      </c>
      <c r="N217" s="98" t="s">
        <v>40</v>
      </c>
      <c r="P217" s="99">
        <f>O217*H217</f>
        <v>0</v>
      </c>
      <c r="Q217" s="99">
        <v>0</v>
      </c>
      <c r="R217" s="99">
        <f>Q217*H217</f>
        <v>0</v>
      </c>
      <c r="S217" s="99">
        <v>0</v>
      </c>
      <c r="T217" s="100">
        <f>S217*H217</f>
        <v>0</v>
      </c>
      <c r="AR217" s="101" t="s">
        <v>178</v>
      </c>
      <c r="AT217" s="101" t="s">
        <v>174</v>
      </c>
      <c r="AU217" s="101" t="s">
        <v>85</v>
      </c>
      <c r="AY217" s="10" t="s">
        <v>172</v>
      </c>
      <c r="BE217" s="102">
        <f>IF(N217="základní",J217,0)</f>
        <v>1416899.09</v>
      </c>
      <c r="BF217" s="102">
        <f>IF(N217="snížená",J217,0)</f>
        <v>0</v>
      </c>
      <c r="BG217" s="102">
        <f>IF(N217="zákl. přenesená",J217,0)</f>
        <v>0</v>
      </c>
      <c r="BH217" s="102">
        <f>IF(N217="sníž. přenesená",J217,0)</f>
        <v>0</v>
      </c>
      <c r="BI217" s="102">
        <f>IF(N217="nulová",J217,0)</f>
        <v>0</v>
      </c>
      <c r="BJ217" s="10" t="s">
        <v>83</v>
      </c>
      <c r="BK217" s="102">
        <f>ROUND(I217*H217,2)</f>
        <v>1416899.09</v>
      </c>
      <c r="BL217" s="10" t="s">
        <v>178</v>
      </c>
      <c r="BM217" s="101" t="s">
        <v>1140</v>
      </c>
    </row>
    <row r="218" spans="2:65" s="1" customFormat="1" x14ac:dyDescent="0.2">
      <c r="B218" s="21"/>
      <c r="D218" s="103" t="s">
        <v>180</v>
      </c>
      <c r="F218" s="104" t="s">
        <v>831</v>
      </c>
      <c r="I218" s="105"/>
      <c r="L218" s="21"/>
      <c r="M218" s="106"/>
      <c r="T218" s="33"/>
      <c r="AT218" s="10" t="s">
        <v>180</v>
      </c>
      <c r="AU218" s="10" t="s">
        <v>85</v>
      </c>
    </row>
    <row r="219" spans="2:65" s="7" customFormat="1" x14ac:dyDescent="0.2">
      <c r="B219" s="107"/>
      <c r="D219" s="103" t="s">
        <v>182</v>
      </c>
      <c r="E219" s="108" t="s">
        <v>1</v>
      </c>
      <c r="F219" s="109" t="s">
        <v>1141</v>
      </c>
      <c r="H219" s="110">
        <v>2.9039999999999999</v>
      </c>
      <c r="I219" s="111"/>
      <c r="L219" s="107"/>
      <c r="M219" s="112"/>
      <c r="T219" s="113"/>
      <c r="AT219" s="108" t="s">
        <v>182</v>
      </c>
      <c r="AU219" s="108" t="s">
        <v>85</v>
      </c>
      <c r="AV219" s="7" t="s">
        <v>85</v>
      </c>
      <c r="AW219" s="7" t="s">
        <v>32</v>
      </c>
      <c r="AX219" s="7" t="s">
        <v>75</v>
      </c>
      <c r="AY219" s="108" t="s">
        <v>172</v>
      </c>
    </row>
    <row r="220" spans="2:65" s="8" customFormat="1" x14ac:dyDescent="0.2">
      <c r="B220" s="114"/>
      <c r="D220" s="103" t="s">
        <v>182</v>
      </c>
      <c r="E220" s="115" t="s">
        <v>1</v>
      </c>
      <c r="F220" s="116" t="s">
        <v>186</v>
      </c>
      <c r="H220" s="117">
        <v>2.9039999999999999</v>
      </c>
      <c r="I220" s="118"/>
      <c r="L220" s="114"/>
      <c r="M220" s="119"/>
      <c r="T220" s="120"/>
      <c r="AT220" s="115" t="s">
        <v>182</v>
      </c>
      <c r="AU220" s="115" t="s">
        <v>85</v>
      </c>
      <c r="AV220" s="8" t="s">
        <v>178</v>
      </c>
      <c r="AW220" s="8" t="s">
        <v>32</v>
      </c>
      <c r="AX220" s="8" t="s">
        <v>83</v>
      </c>
      <c r="AY220" s="115" t="s">
        <v>172</v>
      </c>
    </row>
    <row r="221" spans="2:65" s="6" customFormat="1" ht="22.9" customHeight="1" x14ac:dyDescent="0.2">
      <c r="B221" s="76"/>
      <c r="D221" s="77" t="s">
        <v>74</v>
      </c>
      <c r="E221" s="86" t="s">
        <v>205</v>
      </c>
      <c r="F221" s="86" t="s">
        <v>839</v>
      </c>
      <c r="I221" s="79"/>
      <c r="J221" s="87">
        <f>BK221</f>
        <v>1516487.2000000002</v>
      </c>
      <c r="L221" s="76"/>
      <c r="M221" s="81"/>
      <c r="P221" s="82">
        <f>SUM(P222:P241)</f>
        <v>0</v>
      </c>
      <c r="R221" s="82">
        <f>SUM(R222:R241)</f>
        <v>0</v>
      </c>
      <c r="T221" s="83">
        <f>SUM(T222:T241)</f>
        <v>0</v>
      </c>
      <c r="AR221" s="77" t="s">
        <v>83</v>
      </c>
      <c r="AT221" s="84" t="s">
        <v>74</v>
      </c>
      <c r="AU221" s="84" t="s">
        <v>83</v>
      </c>
      <c r="AY221" s="77" t="s">
        <v>172</v>
      </c>
      <c r="BK221" s="85">
        <f>SUM(BK222:BK241)</f>
        <v>1516487.2000000002</v>
      </c>
    </row>
    <row r="222" spans="2:65" s="1" customFormat="1" ht="16.5" customHeight="1" x14ac:dyDescent="0.2">
      <c r="B222" s="21"/>
      <c r="C222" s="174" t="s">
        <v>364</v>
      </c>
      <c r="D222" s="152" t="s">
        <v>174</v>
      </c>
      <c r="E222" s="153" t="s">
        <v>840</v>
      </c>
      <c r="F222" s="154" t="s">
        <v>1457</v>
      </c>
      <c r="G222" s="155" t="s">
        <v>177</v>
      </c>
      <c r="H222" s="156">
        <v>44.625</v>
      </c>
      <c r="I222" s="94">
        <v>736.23</v>
      </c>
      <c r="J222" s="157">
        <f>ROUND(I222*H222,2)</f>
        <v>32854.26</v>
      </c>
      <c r="K222" s="158"/>
      <c r="L222" s="21"/>
      <c r="M222" s="159" t="s">
        <v>1</v>
      </c>
      <c r="N222" s="98" t="s">
        <v>40</v>
      </c>
      <c r="P222" s="99">
        <f>O222*H222</f>
        <v>0</v>
      </c>
      <c r="Q222" s="99">
        <v>0</v>
      </c>
      <c r="R222" s="99">
        <f>Q222*H222</f>
        <v>0</v>
      </c>
      <c r="S222" s="99">
        <v>0</v>
      </c>
      <c r="T222" s="100">
        <f>S222*H222</f>
        <v>0</v>
      </c>
      <c r="AR222" s="101" t="s">
        <v>178</v>
      </c>
      <c r="AT222" s="101" t="s">
        <v>174</v>
      </c>
      <c r="AU222" s="101" t="s">
        <v>85</v>
      </c>
      <c r="AY222" s="10" t="s">
        <v>172</v>
      </c>
      <c r="BE222" s="102">
        <f>IF(N222="základní",J222,0)</f>
        <v>32854.26</v>
      </c>
      <c r="BF222" s="102">
        <f>IF(N222="snížená",J222,0)</f>
        <v>0</v>
      </c>
      <c r="BG222" s="102">
        <f>IF(N222="zákl. přenesená",J222,0)</f>
        <v>0</v>
      </c>
      <c r="BH222" s="102">
        <f>IF(N222="sníž. přenesená",J222,0)</f>
        <v>0</v>
      </c>
      <c r="BI222" s="102">
        <f>IF(N222="nulová",J222,0)</f>
        <v>0</v>
      </c>
      <c r="BJ222" s="10" t="s">
        <v>83</v>
      </c>
      <c r="BK222" s="102">
        <f>ROUND(I222*H222,2)</f>
        <v>32854.26</v>
      </c>
      <c r="BL222" s="10" t="s">
        <v>178</v>
      </c>
      <c r="BM222" s="101" t="s">
        <v>1142</v>
      </c>
    </row>
    <row r="223" spans="2:65" s="1" customFormat="1" x14ac:dyDescent="0.2">
      <c r="B223" s="21"/>
      <c r="D223" s="103" t="s">
        <v>180</v>
      </c>
      <c r="F223" s="104" t="s">
        <v>1458</v>
      </c>
      <c r="I223" s="105"/>
      <c r="L223" s="21"/>
      <c r="M223" s="106"/>
      <c r="T223" s="33"/>
      <c r="AT223" s="10" t="s">
        <v>180</v>
      </c>
      <c r="AU223" s="10" t="s">
        <v>85</v>
      </c>
    </row>
    <row r="224" spans="2:65" s="7" customFormat="1" x14ac:dyDescent="0.2">
      <c r="B224" s="107"/>
      <c r="D224" s="103" t="s">
        <v>182</v>
      </c>
      <c r="E224" s="108" t="s">
        <v>1</v>
      </c>
      <c r="F224" s="109" t="s">
        <v>1143</v>
      </c>
      <c r="H224" s="110">
        <v>44.625</v>
      </c>
      <c r="I224" s="111"/>
      <c r="L224" s="107"/>
      <c r="M224" s="112"/>
      <c r="T224" s="113"/>
      <c r="AT224" s="108" t="s">
        <v>182</v>
      </c>
      <c r="AU224" s="108" t="s">
        <v>85</v>
      </c>
      <c r="AV224" s="7" t="s">
        <v>85</v>
      </c>
      <c r="AW224" s="7" t="s">
        <v>32</v>
      </c>
      <c r="AX224" s="7" t="s">
        <v>75</v>
      </c>
      <c r="AY224" s="108" t="s">
        <v>172</v>
      </c>
    </row>
    <row r="225" spans="2:65" s="8" customFormat="1" x14ac:dyDescent="0.2">
      <c r="B225" s="114"/>
      <c r="D225" s="103" t="s">
        <v>182</v>
      </c>
      <c r="E225" s="115" t="s">
        <v>1</v>
      </c>
      <c r="F225" s="116" t="s">
        <v>186</v>
      </c>
      <c r="H225" s="117">
        <v>44.625</v>
      </c>
      <c r="I225" s="118"/>
      <c r="L225" s="114"/>
      <c r="M225" s="119"/>
      <c r="T225" s="120"/>
      <c r="AT225" s="115" t="s">
        <v>182</v>
      </c>
      <c r="AU225" s="115" t="s">
        <v>85</v>
      </c>
      <c r="AV225" s="8" t="s">
        <v>178</v>
      </c>
      <c r="AW225" s="8" t="s">
        <v>32</v>
      </c>
      <c r="AX225" s="8" t="s">
        <v>83</v>
      </c>
      <c r="AY225" s="115" t="s">
        <v>172</v>
      </c>
    </row>
    <row r="226" spans="2:65" s="1" customFormat="1" ht="21.75" customHeight="1" x14ac:dyDescent="0.2">
      <c r="B226" s="21"/>
      <c r="C226" s="174" t="s">
        <v>372</v>
      </c>
      <c r="D226" s="152" t="s">
        <v>174</v>
      </c>
      <c r="E226" s="153" t="s">
        <v>843</v>
      </c>
      <c r="F226" s="154" t="s">
        <v>1467</v>
      </c>
      <c r="G226" s="155" t="s">
        <v>177</v>
      </c>
      <c r="H226" s="156">
        <v>44.625</v>
      </c>
      <c r="I226" s="94">
        <v>736.23</v>
      </c>
      <c r="J226" s="157">
        <f>ROUND(I226*H226,2)</f>
        <v>32854.26</v>
      </c>
      <c r="K226" s="158"/>
      <c r="L226" s="21"/>
      <c r="M226" s="159" t="s">
        <v>1</v>
      </c>
      <c r="N226" s="98" t="s">
        <v>40</v>
      </c>
      <c r="P226" s="99">
        <f>O226*H226</f>
        <v>0</v>
      </c>
      <c r="Q226" s="99">
        <v>0</v>
      </c>
      <c r="R226" s="99">
        <f>Q226*H226</f>
        <v>0</v>
      </c>
      <c r="S226" s="99">
        <v>0</v>
      </c>
      <c r="T226" s="100">
        <f>S226*H226</f>
        <v>0</v>
      </c>
      <c r="AR226" s="101" t="s">
        <v>178</v>
      </c>
      <c r="AT226" s="101" t="s">
        <v>174</v>
      </c>
      <c r="AU226" s="101" t="s">
        <v>85</v>
      </c>
      <c r="AY226" s="10" t="s">
        <v>172</v>
      </c>
      <c r="BE226" s="102">
        <f>IF(N226="základní",J226,0)</f>
        <v>32854.26</v>
      </c>
      <c r="BF226" s="102">
        <f>IF(N226="snížená",J226,0)</f>
        <v>0</v>
      </c>
      <c r="BG226" s="102">
        <f>IF(N226="zákl. přenesená",J226,0)</f>
        <v>0</v>
      </c>
      <c r="BH226" s="102">
        <f>IF(N226="sníž. přenesená",J226,0)</f>
        <v>0</v>
      </c>
      <c r="BI226" s="102">
        <f>IF(N226="nulová",J226,0)</f>
        <v>0</v>
      </c>
      <c r="BJ226" s="10" t="s">
        <v>83</v>
      </c>
      <c r="BK226" s="102">
        <f>ROUND(I226*H226,2)</f>
        <v>32854.26</v>
      </c>
      <c r="BL226" s="10" t="s">
        <v>178</v>
      </c>
      <c r="BM226" s="101" t="s">
        <v>1144</v>
      </c>
    </row>
    <row r="227" spans="2:65" s="1" customFormat="1" x14ac:dyDescent="0.2">
      <c r="B227" s="21"/>
      <c r="D227" s="103" t="s">
        <v>180</v>
      </c>
      <c r="F227" s="104" t="s">
        <v>1468</v>
      </c>
      <c r="I227" s="105"/>
      <c r="L227" s="21"/>
      <c r="M227" s="106"/>
      <c r="T227" s="33"/>
      <c r="AT227" s="10" t="s">
        <v>180</v>
      </c>
      <c r="AU227" s="10" t="s">
        <v>85</v>
      </c>
    </row>
    <row r="228" spans="2:65" s="7" customFormat="1" x14ac:dyDescent="0.2">
      <c r="B228" s="107"/>
      <c r="D228" s="103" t="s">
        <v>182</v>
      </c>
      <c r="E228" s="108" t="s">
        <v>1</v>
      </c>
      <c r="F228" s="109" t="s">
        <v>1143</v>
      </c>
      <c r="H228" s="110">
        <v>44.625</v>
      </c>
      <c r="I228" s="111"/>
      <c r="L228" s="107"/>
      <c r="M228" s="112"/>
      <c r="T228" s="113"/>
      <c r="AT228" s="108" t="s">
        <v>182</v>
      </c>
      <c r="AU228" s="108" t="s">
        <v>85</v>
      </c>
      <c r="AV228" s="7" t="s">
        <v>85</v>
      </c>
      <c r="AW228" s="7" t="s">
        <v>32</v>
      </c>
      <c r="AX228" s="7" t="s">
        <v>75</v>
      </c>
      <c r="AY228" s="108" t="s">
        <v>172</v>
      </c>
    </row>
    <row r="229" spans="2:65" s="8" customFormat="1" x14ac:dyDescent="0.2">
      <c r="B229" s="114"/>
      <c r="D229" s="103" t="s">
        <v>182</v>
      </c>
      <c r="E229" s="115" t="s">
        <v>1</v>
      </c>
      <c r="F229" s="116" t="s">
        <v>186</v>
      </c>
      <c r="H229" s="117">
        <v>44.625</v>
      </c>
      <c r="I229" s="118"/>
      <c r="L229" s="114"/>
      <c r="M229" s="119"/>
      <c r="T229" s="120"/>
      <c r="AT229" s="115" t="s">
        <v>182</v>
      </c>
      <c r="AU229" s="115" t="s">
        <v>85</v>
      </c>
      <c r="AV229" s="8" t="s">
        <v>178</v>
      </c>
      <c r="AW229" s="8" t="s">
        <v>32</v>
      </c>
      <c r="AX229" s="8" t="s">
        <v>83</v>
      </c>
      <c r="AY229" s="115" t="s">
        <v>172</v>
      </c>
    </row>
    <row r="230" spans="2:65" s="1" customFormat="1" ht="33" customHeight="1" x14ac:dyDescent="0.2">
      <c r="B230" s="21"/>
      <c r="C230" s="152" t="s">
        <v>380</v>
      </c>
      <c r="D230" s="152" t="s">
        <v>174</v>
      </c>
      <c r="E230" s="153" t="s">
        <v>849</v>
      </c>
      <c r="F230" s="154" t="s">
        <v>1145</v>
      </c>
      <c r="G230" s="155" t="s">
        <v>177</v>
      </c>
      <c r="H230" s="156">
        <v>290</v>
      </c>
      <c r="I230" s="94">
        <v>3649.14</v>
      </c>
      <c r="J230" s="157">
        <f>ROUND(I230*H230,2)</f>
        <v>1058250.6000000001</v>
      </c>
      <c r="K230" s="158"/>
      <c r="L230" s="21"/>
      <c r="M230" s="159" t="s">
        <v>1</v>
      </c>
      <c r="N230" s="98" t="s">
        <v>40</v>
      </c>
      <c r="P230" s="99">
        <f>O230*H230</f>
        <v>0</v>
      </c>
      <c r="Q230" s="99">
        <v>0</v>
      </c>
      <c r="R230" s="99">
        <f>Q230*H230</f>
        <v>0</v>
      </c>
      <c r="S230" s="99">
        <v>0</v>
      </c>
      <c r="T230" s="100">
        <f>S230*H230</f>
        <v>0</v>
      </c>
      <c r="AR230" s="101" t="s">
        <v>178</v>
      </c>
      <c r="AT230" s="101" t="s">
        <v>174</v>
      </c>
      <c r="AU230" s="101" t="s">
        <v>85</v>
      </c>
      <c r="AY230" s="10" t="s">
        <v>172</v>
      </c>
      <c r="BE230" s="102">
        <f>IF(N230="základní",J230,0)</f>
        <v>1058250.6000000001</v>
      </c>
      <c r="BF230" s="102">
        <f>IF(N230="snížená",J230,0)</f>
        <v>0</v>
      </c>
      <c r="BG230" s="102">
        <f>IF(N230="zákl. přenesená",J230,0)</f>
        <v>0</v>
      </c>
      <c r="BH230" s="102">
        <f>IF(N230="sníž. přenesená",J230,0)</f>
        <v>0</v>
      </c>
      <c r="BI230" s="102">
        <f>IF(N230="nulová",J230,0)</f>
        <v>0</v>
      </c>
      <c r="BJ230" s="10" t="s">
        <v>83</v>
      </c>
      <c r="BK230" s="102">
        <f>ROUND(I230*H230,2)</f>
        <v>1058250.6000000001</v>
      </c>
      <c r="BL230" s="10" t="s">
        <v>178</v>
      </c>
      <c r="BM230" s="101" t="s">
        <v>1146</v>
      </c>
    </row>
    <row r="231" spans="2:65" s="1" customFormat="1" ht="19.5" x14ac:dyDescent="0.2">
      <c r="B231" s="21"/>
      <c r="D231" s="103" t="s">
        <v>180</v>
      </c>
      <c r="F231" s="104" t="s">
        <v>1145</v>
      </c>
      <c r="I231" s="105"/>
      <c r="L231" s="21"/>
      <c r="M231" s="106"/>
      <c r="T231" s="33"/>
      <c r="AT231" s="10" t="s">
        <v>180</v>
      </c>
      <c r="AU231" s="10" t="s">
        <v>85</v>
      </c>
    </row>
    <row r="232" spans="2:65" s="1" customFormat="1" ht="21.75" customHeight="1" x14ac:dyDescent="0.2">
      <c r="B232" s="21"/>
      <c r="C232" s="152" t="s">
        <v>387</v>
      </c>
      <c r="D232" s="152" t="s">
        <v>174</v>
      </c>
      <c r="E232" s="153" t="s">
        <v>846</v>
      </c>
      <c r="F232" s="154" t="s">
        <v>847</v>
      </c>
      <c r="G232" s="155" t="s">
        <v>269</v>
      </c>
      <c r="H232" s="156">
        <v>7</v>
      </c>
      <c r="I232" s="94">
        <v>6133.3099999999995</v>
      </c>
      <c r="J232" s="157">
        <f>ROUND(I232*H232,2)</f>
        <v>42933.17</v>
      </c>
      <c r="K232" s="158"/>
      <c r="L232" s="21"/>
      <c r="M232" s="159" t="s">
        <v>1</v>
      </c>
      <c r="N232" s="98" t="s">
        <v>40</v>
      </c>
      <c r="P232" s="99">
        <f>O232*H232</f>
        <v>0</v>
      </c>
      <c r="Q232" s="99">
        <v>0</v>
      </c>
      <c r="R232" s="99">
        <f>Q232*H232</f>
        <v>0</v>
      </c>
      <c r="S232" s="99">
        <v>0</v>
      </c>
      <c r="T232" s="100">
        <f>S232*H232</f>
        <v>0</v>
      </c>
      <c r="AR232" s="101" t="s">
        <v>178</v>
      </c>
      <c r="AT232" s="101" t="s">
        <v>174</v>
      </c>
      <c r="AU232" s="101" t="s">
        <v>85</v>
      </c>
      <c r="AY232" s="10" t="s">
        <v>172</v>
      </c>
      <c r="BE232" s="102">
        <f>IF(N232="základní",J232,0)</f>
        <v>42933.17</v>
      </c>
      <c r="BF232" s="102">
        <f>IF(N232="snížená",J232,0)</f>
        <v>0</v>
      </c>
      <c r="BG232" s="102">
        <f>IF(N232="zákl. přenesená",J232,0)</f>
        <v>0</v>
      </c>
      <c r="BH232" s="102">
        <f>IF(N232="sníž. přenesená",J232,0)</f>
        <v>0</v>
      </c>
      <c r="BI232" s="102">
        <f>IF(N232="nulová",J232,0)</f>
        <v>0</v>
      </c>
      <c r="BJ232" s="10" t="s">
        <v>83</v>
      </c>
      <c r="BK232" s="102">
        <f>ROUND(I232*H232,2)</f>
        <v>42933.17</v>
      </c>
      <c r="BL232" s="10" t="s">
        <v>178</v>
      </c>
      <c r="BM232" s="101" t="s">
        <v>1147</v>
      </c>
    </row>
    <row r="233" spans="2:65" s="1" customFormat="1" x14ac:dyDescent="0.2">
      <c r="B233" s="21"/>
      <c r="D233" s="103" t="s">
        <v>180</v>
      </c>
      <c r="F233" s="104" t="s">
        <v>847</v>
      </c>
      <c r="I233" s="105"/>
      <c r="L233" s="21"/>
      <c r="M233" s="106"/>
      <c r="T233" s="33"/>
      <c r="AT233" s="10" t="s">
        <v>180</v>
      </c>
      <c r="AU233" s="10" t="s">
        <v>85</v>
      </c>
    </row>
    <row r="234" spans="2:65" s="1" customFormat="1" ht="24.2" customHeight="1" x14ac:dyDescent="0.2">
      <c r="B234" s="21"/>
      <c r="C234" s="152" t="s">
        <v>398</v>
      </c>
      <c r="D234" s="152" t="s">
        <v>174</v>
      </c>
      <c r="E234" s="153" t="s">
        <v>1148</v>
      </c>
      <c r="F234" s="154" t="s">
        <v>1149</v>
      </c>
      <c r="G234" s="155" t="s">
        <v>189</v>
      </c>
      <c r="H234" s="156">
        <v>29</v>
      </c>
      <c r="I234" s="94">
        <v>10427.5</v>
      </c>
      <c r="J234" s="157">
        <f>ROUND(I234*H234,2)</f>
        <v>302397.5</v>
      </c>
      <c r="K234" s="158"/>
      <c r="L234" s="21"/>
      <c r="M234" s="159" t="s">
        <v>1</v>
      </c>
      <c r="N234" s="98" t="s">
        <v>40</v>
      </c>
      <c r="P234" s="99">
        <f>O234*H234</f>
        <v>0</v>
      </c>
      <c r="Q234" s="99">
        <v>0</v>
      </c>
      <c r="R234" s="99">
        <f>Q234*H234</f>
        <v>0</v>
      </c>
      <c r="S234" s="99">
        <v>0</v>
      </c>
      <c r="T234" s="100">
        <f>S234*H234</f>
        <v>0</v>
      </c>
      <c r="AR234" s="101" t="s">
        <v>178</v>
      </c>
      <c r="AT234" s="101" t="s">
        <v>174</v>
      </c>
      <c r="AU234" s="101" t="s">
        <v>85</v>
      </c>
      <c r="AY234" s="10" t="s">
        <v>172</v>
      </c>
      <c r="BE234" s="102">
        <f>IF(N234="základní",J234,0)</f>
        <v>302397.5</v>
      </c>
      <c r="BF234" s="102">
        <f>IF(N234="snížená",J234,0)</f>
        <v>0</v>
      </c>
      <c r="BG234" s="102">
        <f>IF(N234="zákl. přenesená",J234,0)</f>
        <v>0</v>
      </c>
      <c r="BH234" s="102">
        <f>IF(N234="sníž. přenesená",J234,0)</f>
        <v>0</v>
      </c>
      <c r="BI234" s="102">
        <f>IF(N234="nulová",J234,0)</f>
        <v>0</v>
      </c>
      <c r="BJ234" s="10" t="s">
        <v>83</v>
      </c>
      <c r="BK234" s="102">
        <f>ROUND(I234*H234,2)</f>
        <v>302397.5</v>
      </c>
      <c r="BL234" s="10" t="s">
        <v>178</v>
      </c>
      <c r="BM234" s="101" t="s">
        <v>1150</v>
      </c>
    </row>
    <row r="235" spans="2:65" s="1" customFormat="1" x14ac:dyDescent="0.2">
      <c r="B235" s="21"/>
      <c r="D235" s="103" t="s">
        <v>180</v>
      </c>
      <c r="F235" s="104" t="s">
        <v>1149</v>
      </c>
      <c r="I235" s="105"/>
      <c r="L235" s="21"/>
      <c r="M235" s="106"/>
      <c r="T235" s="33"/>
      <c r="AT235" s="10" t="s">
        <v>180</v>
      </c>
      <c r="AU235" s="10" t="s">
        <v>85</v>
      </c>
    </row>
    <row r="236" spans="2:65" s="1" customFormat="1" ht="16.5" customHeight="1" x14ac:dyDescent="0.2">
      <c r="B236" s="21"/>
      <c r="C236" s="152" t="s">
        <v>404</v>
      </c>
      <c r="D236" s="152" t="s">
        <v>174</v>
      </c>
      <c r="E236" s="153" t="s">
        <v>1151</v>
      </c>
      <c r="F236" s="154" t="s">
        <v>1152</v>
      </c>
      <c r="G236" s="155" t="s">
        <v>189</v>
      </c>
      <c r="H236" s="156">
        <v>29</v>
      </c>
      <c r="I236" s="94">
        <v>306.52</v>
      </c>
      <c r="J236" s="157">
        <f>ROUND(I236*H236,2)</f>
        <v>8889.08</v>
      </c>
      <c r="K236" s="158"/>
      <c r="L236" s="21"/>
      <c r="M236" s="159" t="s">
        <v>1</v>
      </c>
      <c r="N236" s="98" t="s">
        <v>40</v>
      </c>
      <c r="P236" s="99">
        <f>O236*H236</f>
        <v>0</v>
      </c>
      <c r="Q236" s="99">
        <v>0</v>
      </c>
      <c r="R236" s="99">
        <f>Q236*H236</f>
        <v>0</v>
      </c>
      <c r="S236" s="99">
        <v>0</v>
      </c>
      <c r="T236" s="100">
        <f>S236*H236</f>
        <v>0</v>
      </c>
      <c r="AR236" s="101" t="s">
        <v>178</v>
      </c>
      <c r="AT236" s="101" t="s">
        <v>174</v>
      </c>
      <c r="AU236" s="101" t="s">
        <v>85</v>
      </c>
      <c r="AY236" s="10" t="s">
        <v>172</v>
      </c>
      <c r="BE236" s="102">
        <f>IF(N236="základní",J236,0)</f>
        <v>8889.08</v>
      </c>
      <c r="BF236" s="102">
        <f>IF(N236="snížená",J236,0)</f>
        <v>0</v>
      </c>
      <c r="BG236" s="102">
        <f>IF(N236="zákl. přenesená",J236,0)</f>
        <v>0</v>
      </c>
      <c r="BH236" s="102">
        <f>IF(N236="sníž. přenesená",J236,0)</f>
        <v>0</v>
      </c>
      <c r="BI236" s="102">
        <f>IF(N236="nulová",J236,0)</f>
        <v>0</v>
      </c>
      <c r="BJ236" s="10" t="s">
        <v>83</v>
      </c>
      <c r="BK236" s="102">
        <f>ROUND(I236*H236,2)</f>
        <v>8889.08</v>
      </c>
      <c r="BL236" s="10" t="s">
        <v>178</v>
      </c>
      <c r="BM236" s="101" t="s">
        <v>1153</v>
      </c>
    </row>
    <row r="237" spans="2:65" s="1" customFormat="1" x14ac:dyDescent="0.2">
      <c r="B237" s="21"/>
      <c r="D237" s="103" t="s">
        <v>180</v>
      </c>
      <c r="F237" s="104" t="s">
        <v>1152</v>
      </c>
      <c r="I237" s="105"/>
      <c r="L237" s="21"/>
      <c r="M237" s="106"/>
      <c r="T237" s="33"/>
      <c r="AT237" s="10" t="s">
        <v>180</v>
      </c>
      <c r="AU237" s="10" t="s">
        <v>85</v>
      </c>
    </row>
    <row r="238" spans="2:65" s="1" customFormat="1" ht="16.5" customHeight="1" x14ac:dyDescent="0.2">
      <c r="B238" s="21"/>
      <c r="C238" s="152" t="s">
        <v>409</v>
      </c>
      <c r="D238" s="152" t="s">
        <v>174</v>
      </c>
      <c r="E238" s="153" t="s">
        <v>1154</v>
      </c>
      <c r="F238" s="154" t="s">
        <v>1155</v>
      </c>
      <c r="G238" s="155" t="s">
        <v>177</v>
      </c>
      <c r="H238" s="156">
        <v>44.625</v>
      </c>
      <c r="I238" s="94">
        <v>858.44999999999993</v>
      </c>
      <c r="J238" s="157">
        <f>ROUND(I238*H238,2)</f>
        <v>38308.33</v>
      </c>
      <c r="K238" s="158"/>
      <c r="L238" s="21"/>
      <c r="M238" s="159" t="s">
        <v>1</v>
      </c>
      <c r="N238" s="98" t="s">
        <v>40</v>
      </c>
      <c r="P238" s="99">
        <f>O238*H238</f>
        <v>0</v>
      </c>
      <c r="Q238" s="99">
        <v>0</v>
      </c>
      <c r="R238" s="99">
        <f>Q238*H238</f>
        <v>0</v>
      </c>
      <c r="S238" s="99">
        <v>0</v>
      </c>
      <c r="T238" s="100">
        <f>S238*H238</f>
        <v>0</v>
      </c>
      <c r="AR238" s="101" t="s">
        <v>178</v>
      </c>
      <c r="AT238" s="101" t="s">
        <v>174</v>
      </c>
      <c r="AU238" s="101" t="s">
        <v>85</v>
      </c>
      <c r="AY238" s="10" t="s">
        <v>172</v>
      </c>
      <c r="BE238" s="102">
        <f>IF(N238="základní",J238,0)</f>
        <v>38308.33</v>
      </c>
      <c r="BF238" s="102">
        <f>IF(N238="snížená",J238,0)</f>
        <v>0</v>
      </c>
      <c r="BG238" s="102">
        <f>IF(N238="zákl. přenesená",J238,0)</f>
        <v>0</v>
      </c>
      <c r="BH238" s="102">
        <f>IF(N238="sníž. přenesená",J238,0)</f>
        <v>0</v>
      </c>
      <c r="BI238" s="102">
        <f>IF(N238="nulová",J238,0)</f>
        <v>0</v>
      </c>
      <c r="BJ238" s="10" t="s">
        <v>83</v>
      </c>
      <c r="BK238" s="102">
        <f>ROUND(I238*H238,2)</f>
        <v>38308.33</v>
      </c>
      <c r="BL238" s="10" t="s">
        <v>178</v>
      </c>
      <c r="BM238" s="101" t="s">
        <v>1156</v>
      </c>
    </row>
    <row r="239" spans="2:65" s="1" customFormat="1" x14ac:dyDescent="0.2">
      <c r="B239" s="21"/>
      <c r="D239" s="103" t="s">
        <v>180</v>
      </c>
      <c r="F239" s="104" t="s">
        <v>1155</v>
      </c>
      <c r="I239" s="105"/>
      <c r="L239" s="21"/>
      <c r="M239" s="106"/>
      <c r="T239" s="33"/>
      <c r="AT239" s="10" t="s">
        <v>180</v>
      </c>
      <c r="AU239" s="10" t="s">
        <v>85</v>
      </c>
    </row>
    <row r="240" spans="2:65" s="7" customFormat="1" x14ac:dyDescent="0.2">
      <c r="B240" s="107"/>
      <c r="D240" s="103" t="s">
        <v>182</v>
      </c>
      <c r="E240" s="108" t="s">
        <v>1</v>
      </c>
      <c r="F240" s="109" t="s">
        <v>1143</v>
      </c>
      <c r="H240" s="110">
        <v>44.625</v>
      </c>
      <c r="I240" s="111"/>
      <c r="L240" s="107"/>
      <c r="M240" s="112"/>
      <c r="T240" s="113"/>
      <c r="AT240" s="108" t="s">
        <v>182</v>
      </c>
      <c r="AU240" s="108" t="s">
        <v>85</v>
      </c>
      <c r="AV240" s="7" t="s">
        <v>85</v>
      </c>
      <c r="AW240" s="7" t="s">
        <v>32</v>
      </c>
      <c r="AX240" s="7" t="s">
        <v>75</v>
      </c>
      <c r="AY240" s="108" t="s">
        <v>172</v>
      </c>
    </row>
    <row r="241" spans="2:65" s="8" customFormat="1" x14ac:dyDescent="0.2">
      <c r="B241" s="114"/>
      <c r="D241" s="103" t="s">
        <v>182</v>
      </c>
      <c r="E241" s="115" t="s">
        <v>1</v>
      </c>
      <c r="F241" s="116" t="s">
        <v>186</v>
      </c>
      <c r="H241" s="117">
        <v>44.625</v>
      </c>
      <c r="I241" s="118"/>
      <c r="L241" s="114"/>
      <c r="M241" s="119"/>
      <c r="T241" s="120"/>
      <c r="AT241" s="115" t="s">
        <v>182</v>
      </c>
      <c r="AU241" s="115" t="s">
        <v>85</v>
      </c>
      <c r="AV241" s="8" t="s">
        <v>178</v>
      </c>
      <c r="AW241" s="8" t="s">
        <v>32</v>
      </c>
      <c r="AX241" s="8" t="s">
        <v>83</v>
      </c>
      <c r="AY241" s="115" t="s">
        <v>172</v>
      </c>
    </row>
    <row r="242" spans="2:65" s="6" customFormat="1" ht="22.9" customHeight="1" x14ac:dyDescent="0.2">
      <c r="B242" s="76"/>
      <c r="D242" s="77" t="s">
        <v>74</v>
      </c>
      <c r="E242" s="86" t="s">
        <v>808</v>
      </c>
      <c r="F242" s="86" t="s">
        <v>1157</v>
      </c>
      <c r="I242" s="79"/>
      <c r="J242" s="87">
        <f>BK242</f>
        <v>316245.99</v>
      </c>
      <c r="L242" s="76"/>
      <c r="M242" s="81"/>
      <c r="P242" s="82">
        <f>SUM(P243:P248)</f>
        <v>0</v>
      </c>
      <c r="R242" s="82">
        <f>SUM(R243:R248)</f>
        <v>0</v>
      </c>
      <c r="T242" s="83">
        <f>SUM(T243:T248)</f>
        <v>0</v>
      </c>
      <c r="AR242" s="77" t="s">
        <v>83</v>
      </c>
      <c r="AT242" s="84" t="s">
        <v>74</v>
      </c>
      <c r="AU242" s="84" t="s">
        <v>83</v>
      </c>
      <c r="AY242" s="77" t="s">
        <v>172</v>
      </c>
      <c r="BK242" s="85">
        <f>SUM(BK243:BK248)</f>
        <v>316245.99</v>
      </c>
    </row>
    <row r="243" spans="2:65" s="1" customFormat="1" ht="16.5" customHeight="1" x14ac:dyDescent="0.2">
      <c r="B243" s="21"/>
      <c r="C243" s="152" t="s">
        <v>414</v>
      </c>
      <c r="D243" s="152" t="s">
        <v>174</v>
      </c>
      <c r="E243" s="153" t="s">
        <v>1158</v>
      </c>
      <c r="F243" s="154" t="s">
        <v>1159</v>
      </c>
      <c r="G243" s="155" t="s">
        <v>177</v>
      </c>
      <c r="H243" s="156">
        <v>92.126999999999995</v>
      </c>
      <c r="I243" s="94">
        <v>367.63</v>
      </c>
      <c r="J243" s="157">
        <f>ROUND(I243*H243,2)</f>
        <v>33868.65</v>
      </c>
      <c r="K243" s="158"/>
      <c r="L243" s="21"/>
      <c r="M243" s="159" t="s">
        <v>1</v>
      </c>
      <c r="N243" s="98" t="s">
        <v>40</v>
      </c>
      <c r="P243" s="99">
        <f>O243*H243</f>
        <v>0</v>
      </c>
      <c r="Q243" s="99">
        <v>0</v>
      </c>
      <c r="R243" s="99">
        <f>Q243*H243</f>
        <v>0</v>
      </c>
      <c r="S243" s="99">
        <v>0</v>
      </c>
      <c r="T243" s="100">
        <f>S243*H243</f>
        <v>0</v>
      </c>
      <c r="AR243" s="101" t="s">
        <v>178</v>
      </c>
      <c r="AT243" s="101" t="s">
        <v>174</v>
      </c>
      <c r="AU243" s="101" t="s">
        <v>85</v>
      </c>
      <c r="AY243" s="10" t="s">
        <v>172</v>
      </c>
      <c r="BE243" s="102">
        <f>IF(N243="základní",J243,0)</f>
        <v>33868.65</v>
      </c>
      <c r="BF243" s="102">
        <f>IF(N243="snížená",J243,0)</f>
        <v>0</v>
      </c>
      <c r="BG243" s="102">
        <f>IF(N243="zákl. přenesená",J243,0)</f>
        <v>0</v>
      </c>
      <c r="BH243" s="102">
        <f>IF(N243="sníž. přenesená",J243,0)</f>
        <v>0</v>
      </c>
      <c r="BI243" s="102">
        <f>IF(N243="nulová",J243,0)</f>
        <v>0</v>
      </c>
      <c r="BJ243" s="10" t="s">
        <v>83</v>
      </c>
      <c r="BK243" s="102">
        <f>ROUND(I243*H243,2)</f>
        <v>33868.65</v>
      </c>
      <c r="BL243" s="10" t="s">
        <v>178</v>
      </c>
      <c r="BM243" s="101" t="s">
        <v>1160</v>
      </c>
    </row>
    <row r="244" spans="2:65" s="1" customFormat="1" x14ac:dyDescent="0.2">
      <c r="B244" s="21"/>
      <c r="D244" s="103" t="s">
        <v>180</v>
      </c>
      <c r="F244" s="104" t="s">
        <v>1159</v>
      </c>
      <c r="I244" s="105"/>
      <c r="L244" s="21"/>
      <c r="M244" s="106"/>
      <c r="T244" s="33"/>
      <c r="AT244" s="10" t="s">
        <v>180</v>
      </c>
      <c r="AU244" s="10" t="s">
        <v>85</v>
      </c>
    </row>
    <row r="245" spans="2:65" s="1" customFormat="1" ht="24.2" customHeight="1" x14ac:dyDescent="0.2">
      <c r="B245" s="21"/>
      <c r="C245" s="152" t="s">
        <v>420</v>
      </c>
      <c r="D245" s="152" t="s">
        <v>174</v>
      </c>
      <c r="E245" s="153" t="s">
        <v>1161</v>
      </c>
      <c r="F245" s="154" t="s">
        <v>1162</v>
      </c>
      <c r="G245" s="155" t="s">
        <v>177</v>
      </c>
      <c r="H245" s="156">
        <v>230</v>
      </c>
      <c r="I245" s="94">
        <v>736.23</v>
      </c>
      <c r="J245" s="157">
        <f>ROUND(I245*H245,2)</f>
        <v>169332.9</v>
      </c>
      <c r="K245" s="158"/>
      <c r="L245" s="21"/>
      <c r="M245" s="159" t="s">
        <v>1</v>
      </c>
      <c r="N245" s="98" t="s">
        <v>40</v>
      </c>
      <c r="P245" s="99">
        <f>O245*H245</f>
        <v>0</v>
      </c>
      <c r="Q245" s="99">
        <v>0</v>
      </c>
      <c r="R245" s="99">
        <f>Q245*H245</f>
        <v>0</v>
      </c>
      <c r="S245" s="99">
        <v>0</v>
      </c>
      <c r="T245" s="100">
        <f>S245*H245</f>
        <v>0</v>
      </c>
      <c r="AR245" s="101" t="s">
        <v>178</v>
      </c>
      <c r="AT245" s="101" t="s">
        <v>174</v>
      </c>
      <c r="AU245" s="101" t="s">
        <v>85</v>
      </c>
      <c r="AY245" s="10" t="s">
        <v>172</v>
      </c>
      <c r="BE245" s="102">
        <f>IF(N245="základní",J245,0)</f>
        <v>169332.9</v>
      </c>
      <c r="BF245" s="102">
        <f>IF(N245="snížená",J245,0)</f>
        <v>0</v>
      </c>
      <c r="BG245" s="102">
        <f>IF(N245="zákl. přenesená",J245,0)</f>
        <v>0</v>
      </c>
      <c r="BH245" s="102">
        <f>IF(N245="sníž. přenesená",J245,0)</f>
        <v>0</v>
      </c>
      <c r="BI245" s="102">
        <f>IF(N245="nulová",J245,0)</f>
        <v>0</v>
      </c>
      <c r="BJ245" s="10" t="s">
        <v>83</v>
      </c>
      <c r="BK245" s="102">
        <f>ROUND(I245*H245,2)</f>
        <v>169332.9</v>
      </c>
      <c r="BL245" s="10" t="s">
        <v>178</v>
      </c>
      <c r="BM245" s="101" t="s">
        <v>1163</v>
      </c>
    </row>
    <row r="246" spans="2:65" s="1" customFormat="1" ht="19.5" x14ac:dyDescent="0.2">
      <c r="B246" s="21"/>
      <c r="D246" s="103" t="s">
        <v>180</v>
      </c>
      <c r="F246" s="104" t="s">
        <v>1162</v>
      </c>
      <c r="I246" s="105"/>
      <c r="L246" s="21"/>
      <c r="M246" s="106"/>
      <c r="T246" s="33"/>
      <c r="AT246" s="10" t="s">
        <v>180</v>
      </c>
      <c r="AU246" s="10" t="s">
        <v>85</v>
      </c>
    </row>
    <row r="247" spans="2:65" s="1" customFormat="1" ht="24.2" customHeight="1" x14ac:dyDescent="0.2">
      <c r="B247" s="21"/>
      <c r="C247" s="152" t="s">
        <v>427</v>
      </c>
      <c r="D247" s="152" t="s">
        <v>174</v>
      </c>
      <c r="E247" s="153" t="s">
        <v>1164</v>
      </c>
      <c r="F247" s="154" t="s">
        <v>1165</v>
      </c>
      <c r="G247" s="155" t="s">
        <v>177</v>
      </c>
      <c r="H247" s="156">
        <v>92.126999999999995</v>
      </c>
      <c r="I247" s="94">
        <v>1227.05</v>
      </c>
      <c r="J247" s="157">
        <f>ROUND(I247*H247,2)</f>
        <v>113044.44</v>
      </c>
      <c r="K247" s="158"/>
      <c r="L247" s="21"/>
      <c r="M247" s="159" t="s">
        <v>1</v>
      </c>
      <c r="N247" s="98" t="s">
        <v>40</v>
      </c>
      <c r="P247" s="99">
        <f>O247*H247</f>
        <v>0</v>
      </c>
      <c r="Q247" s="99">
        <v>0</v>
      </c>
      <c r="R247" s="99">
        <f>Q247*H247</f>
        <v>0</v>
      </c>
      <c r="S247" s="99">
        <v>0</v>
      </c>
      <c r="T247" s="100">
        <f>S247*H247</f>
        <v>0</v>
      </c>
      <c r="AR247" s="101" t="s">
        <v>178</v>
      </c>
      <c r="AT247" s="101" t="s">
        <v>174</v>
      </c>
      <c r="AU247" s="101" t="s">
        <v>85</v>
      </c>
      <c r="AY247" s="10" t="s">
        <v>172</v>
      </c>
      <c r="BE247" s="102">
        <f>IF(N247="základní",J247,0)</f>
        <v>113044.44</v>
      </c>
      <c r="BF247" s="102">
        <f>IF(N247="snížená",J247,0)</f>
        <v>0</v>
      </c>
      <c r="BG247" s="102">
        <f>IF(N247="zákl. přenesená",J247,0)</f>
        <v>0</v>
      </c>
      <c r="BH247" s="102">
        <f>IF(N247="sníž. přenesená",J247,0)</f>
        <v>0</v>
      </c>
      <c r="BI247" s="102">
        <f>IF(N247="nulová",J247,0)</f>
        <v>0</v>
      </c>
      <c r="BJ247" s="10" t="s">
        <v>83</v>
      </c>
      <c r="BK247" s="102">
        <f>ROUND(I247*H247,2)</f>
        <v>113044.44</v>
      </c>
      <c r="BL247" s="10" t="s">
        <v>178</v>
      </c>
      <c r="BM247" s="101" t="s">
        <v>1166</v>
      </c>
    </row>
    <row r="248" spans="2:65" s="1" customFormat="1" x14ac:dyDescent="0.2">
      <c r="B248" s="21"/>
      <c r="D248" s="103" t="s">
        <v>180</v>
      </c>
      <c r="F248" s="104" t="s">
        <v>1165</v>
      </c>
      <c r="I248" s="105"/>
      <c r="L248" s="21"/>
      <c r="M248" s="106"/>
      <c r="T248" s="33"/>
      <c r="AT248" s="10" t="s">
        <v>180</v>
      </c>
      <c r="AU248" s="10" t="s">
        <v>85</v>
      </c>
    </row>
    <row r="249" spans="2:65" s="6" customFormat="1" ht="22.9" customHeight="1" x14ac:dyDescent="0.2">
      <c r="B249" s="76"/>
      <c r="D249" s="77" t="s">
        <v>74</v>
      </c>
      <c r="E249" s="86" t="s">
        <v>228</v>
      </c>
      <c r="F249" s="86" t="s">
        <v>397</v>
      </c>
      <c r="I249" s="79"/>
      <c r="J249" s="87">
        <f>BK249</f>
        <v>70721.83</v>
      </c>
      <c r="L249" s="76"/>
      <c r="M249" s="81"/>
      <c r="P249" s="82">
        <f>SUM(P250:P263)</f>
        <v>0</v>
      </c>
      <c r="R249" s="82">
        <f>SUM(R250:R263)</f>
        <v>0</v>
      </c>
      <c r="T249" s="83">
        <f>SUM(T250:T263)</f>
        <v>0</v>
      </c>
      <c r="AR249" s="77" t="s">
        <v>83</v>
      </c>
      <c r="AT249" s="84" t="s">
        <v>74</v>
      </c>
      <c r="AU249" s="84" t="s">
        <v>83</v>
      </c>
      <c r="AY249" s="77" t="s">
        <v>172</v>
      </c>
      <c r="BK249" s="85">
        <f>SUM(BK250:BK263)</f>
        <v>70721.83</v>
      </c>
    </row>
    <row r="250" spans="2:65" s="1" customFormat="1" ht="16.5" customHeight="1" x14ac:dyDescent="0.2">
      <c r="B250" s="21"/>
      <c r="C250" s="152" t="s">
        <v>439</v>
      </c>
      <c r="D250" s="152" t="s">
        <v>174</v>
      </c>
      <c r="E250" s="153" t="s">
        <v>859</v>
      </c>
      <c r="F250" s="154" t="s">
        <v>860</v>
      </c>
      <c r="G250" s="155" t="s">
        <v>269</v>
      </c>
      <c r="H250" s="156">
        <v>34.1</v>
      </c>
      <c r="I250" s="94">
        <v>306.52</v>
      </c>
      <c r="J250" s="157">
        <f>ROUND(I250*H250,2)</f>
        <v>10452.33</v>
      </c>
      <c r="K250" s="158"/>
      <c r="L250" s="21"/>
      <c r="M250" s="159" t="s">
        <v>1</v>
      </c>
      <c r="N250" s="98" t="s">
        <v>40</v>
      </c>
      <c r="P250" s="99">
        <f>O250*H250</f>
        <v>0</v>
      </c>
      <c r="Q250" s="99">
        <v>0</v>
      </c>
      <c r="R250" s="99">
        <f>Q250*H250</f>
        <v>0</v>
      </c>
      <c r="S250" s="99">
        <v>0</v>
      </c>
      <c r="T250" s="100">
        <f>S250*H250</f>
        <v>0</v>
      </c>
      <c r="AR250" s="101" t="s">
        <v>178</v>
      </c>
      <c r="AT250" s="101" t="s">
        <v>174</v>
      </c>
      <c r="AU250" s="101" t="s">
        <v>85</v>
      </c>
      <c r="AY250" s="10" t="s">
        <v>172</v>
      </c>
      <c r="BE250" s="102">
        <f>IF(N250="základní",J250,0)</f>
        <v>10452.33</v>
      </c>
      <c r="BF250" s="102">
        <f>IF(N250="snížená",J250,0)</f>
        <v>0</v>
      </c>
      <c r="BG250" s="102">
        <f>IF(N250="zákl. přenesená",J250,0)</f>
        <v>0</v>
      </c>
      <c r="BH250" s="102">
        <f>IF(N250="sníž. přenesená",J250,0)</f>
        <v>0</v>
      </c>
      <c r="BI250" s="102">
        <f>IF(N250="nulová",J250,0)</f>
        <v>0</v>
      </c>
      <c r="BJ250" s="10" t="s">
        <v>83</v>
      </c>
      <c r="BK250" s="102">
        <f>ROUND(I250*H250,2)</f>
        <v>10452.33</v>
      </c>
      <c r="BL250" s="10" t="s">
        <v>178</v>
      </c>
      <c r="BM250" s="101" t="s">
        <v>1167</v>
      </c>
    </row>
    <row r="251" spans="2:65" s="1" customFormat="1" x14ac:dyDescent="0.2">
      <c r="B251" s="21"/>
      <c r="D251" s="103" t="s">
        <v>180</v>
      </c>
      <c r="F251" s="104" t="s">
        <v>860</v>
      </c>
      <c r="I251" s="105"/>
      <c r="L251" s="21"/>
      <c r="M251" s="106"/>
      <c r="T251" s="33"/>
      <c r="AT251" s="10" t="s">
        <v>180</v>
      </c>
      <c r="AU251" s="10" t="s">
        <v>85</v>
      </c>
    </row>
    <row r="252" spans="2:65" s="7" customFormat="1" x14ac:dyDescent="0.2">
      <c r="B252" s="107"/>
      <c r="D252" s="103" t="s">
        <v>182</v>
      </c>
      <c r="E252" s="108" t="s">
        <v>1</v>
      </c>
      <c r="F252" s="109" t="s">
        <v>1168</v>
      </c>
      <c r="H252" s="110">
        <v>34.1</v>
      </c>
      <c r="I252" s="111"/>
      <c r="L252" s="107"/>
      <c r="M252" s="112"/>
      <c r="T252" s="113"/>
      <c r="AT252" s="108" t="s">
        <v>182</v>
      </c>
      <c r="AU252" s="108" t="s">
        <v>85</v>
      </c>
      <c r="AV252" s="7" t="s">
        <v>85</v>
      </c>
      <c r="AW252" s="7" t="s">
        <v>32</v>
      </c>
      <c r="AX252" s="7" t="s">
        <v>75</v>
      </c>
      <c r="AY252" s="108" t="s">
        <v>172</v>
      </c>
    </row>
    <row r="253" spans="2:65" s="8" customFormat="1" x14ac:dyDescent="0.2">
      <c r="B253" s="114"/>
      <c r="D253" s="103" t="s">
        <v>182</v>
      </c>
      <c r="E253" s="115" t="s">
        <v>1</v>
      </c>
      <c r="F253" s="116" t="s">
        <v>186</v>
      </c>
      <c r="H253" s="117">
        <v>34.1</v>
      </c>
      <c r="I253" s="118"/>
      <c r="L253" s="114"/>
      <c r="M253" s="119"/>
      <c r="T253" s="120"/>
      <c r="AT253" s="115" t="s">
        <v>182</v>
      </c>
      <c r="AU253" s="115" t="s">
        <v>85</v>
      </c>
      <c r="AV253" s="8" t="s">
        <v>178</v>
      </c>
      <c r="AW253" s="8" t="s">
        <v>32</v>
      </c>
      <c r="AX253" s="8" t="s">
        <v>83</v>
      </c>
      <c r="AY253" s="115" t="s">
        <v>172</v>
      </c>
    </row>
    <row r="254" spans="2:65" s="1" customFormat="1" ht="21.75" customHeight="1" x14ac:dyDescent="0.2">
      <c r="B254" s="21"/>
      <c r="C254" s="174" t="s">
        <v>448</v>
      </c>
      <c r="D254" s="152" t="s">
        <v>174</v>
      </c>
      <c r="E254" s="153" t="s">
        <v>1169</v>
      </c>
      <c r="F254" s="154" t="s">
        <v>1461</v>
      </c>
      <c r="G254" s="155" t="s">
        <v>430</v>
      </c>
      <c r="H254" s="156">
        <v>16.5</v>
      </c>
      <c r="I254" s="94">
        <v>1840.09</v>
      </c>
      <c r="J254" s="157">
        <f>ROUND(I254*H254,2)</f>
        <v>30361.49</v>
      </c>
      <c r="K254" s="158"/>
      <c r="L254" s="21"/>
      <c r="M254" s="159" t="s">
        <v>1</v>
      </c>
      <c r="N254" s="98" t="s">
        <v>40</v>
      </c>
      <c r="P254" s="99">
        <f>O254*H254</f>
        <v>0</v>
      </c>
      <c r="Q254" s="99">
        <v>0</v>
      </c>
      <c r="R254" s="99">
        <f>Q254*H254</f>
        <v>0</v>
      </c>
      <c r="S254" s="99">
        <v>0</v>
      </c>
      <c r="T254" s="100">
        <f>S254*H254</f>
        <v>0</v>
      </c>
      <c r="AR254" s="101" t="s">
        <v>178</v>
      </c>
      <c r="AT254" s="101" t="s">
        <v>174</v>
      </c>
      <c r="AU254" s="101" t="s">
        <v>85</v>
      </c>
      <c r="AY254" s="10" t="s">
        <v>172</v>
      </c>
      <c r="BE254" s="102">
        <f>IF(N254="základní",J254,0)</f>
        <v>30361.49</v>
      </c>
      <c r="BF254" s="102">
        <f>IF(N254="snížená",J254,0)</f>
        <v>0</v>
      </c>
      <c r="BG254" s="102">
        <f>IF(N254="zákl. přenesená",J254,0)</f>
        <v>0</v>
      </c>
      <c r="BH254" s="102">
        <f>IF(N254="sníž. přenesená",J254,0)</f>
        <v>0</v>
      </c>
      <c r="BI254" s="102">
        <f>IF(N254="nulová",J254,0)</f>
        <v>0</v>
      </c>
      <c r="BJ254" s="10" t="s">
        <v>83</v>
      </c>
      <c r="BK254" s="102">
        <f>ROUND(I254*H254,2)</f>
        <v>30361.49</v>
      </c>
      <c r="BL254" s="10" t="s">
        <v>178</v>
      </c>
      <c r="BM254" s="101" t="s">
        <v>1170</v>
      </c>
    </row>
    <row r="255" spans="2:65" s="1" customFormat="1" x14ac:dyDescent="0.2">
      <c r="B255" s="21"/>
      <c r="D255" s="103" t="s">
        <v>180</v>
      </c>
      <c r="F255" s="104" t="s">
        <v>1462</v>
      </c>
      <c r="I255" s="105"/>
      <c r="L255" s="21"/>
      <c r="M255" s="106"/>
      <c r="T255" s="33"/>
      <c r="AT255" s="10" t="s">
        <v>180</v>
      </c>
      <c r="AU255" s="10" t="s">
        <v>85</v>
      </c>
    </row>
    <row r="256" spans="2:65" s="7" customFormat="1" x14ac:dyDescent="0.2">
      <c r="B256" s="107"/>
      <c r="D256" s="103" t="s">
        <v>182</v>
      </c>
      <c r="E256" s="108" t="s">
        <v>1</v>
      </c>
      <c r="F256" s="109" t="s">
        <v>1171</v>
      </c>
      <c r="H256" s="110">
        <v>16.5</v>
      </c>
      <c r="I256" s="111"/>
      <c r="L256" s="107"/>
      <c r="M256" s="112"/>
      <c r="T256" s="113"/>
      <c r="AT256" s="108" t="s">
        <v>182</v>
      </c>
      <c r="AU256" s="108" t="s">
        <v>85</v>
      </c>
      <c r="AV256" s="7" t="s">
        <v>85</v>
      </c>
      <c r="AW256" s="7" t="s">
        <v>32</v>
      </c>
      <c r="AX256" s="7" t="s">
        <v>75</v>
      </c>
      <c r="AY256" s="108" t="s">
        <v>172</v>
      </c>
    </row>
    <row r="257" spans="2:65" s="8" customFormat="1" x14ac:dyDescent="0.2">
      <c r="B257" s="114"/>
      <c r="D257" s="103" t="s">
        <v>182</v>
      </c>
      <c r="E257" s="115" t="s">
        <v>1</v>
      </c>
      <c r="F257" s="116" t="s">
        <v>186</v>
      </c>
      <c r="H257" s="117">
        <v>16.5</v>
      </c>
      <c r="I257" s="118"/>
      <c r="L257" s="114"/>
      <c r="M257" s="119"/>
      <c r="T257" s="120"/>
      <c r="AT257" s="115" t="s">
        <v>182</v>
      </c>
      <c r="AU257" s="115" t="s">
        <v>85</v>
      </c>
      <c r="AV257" s="8" t="s">
        <v>178</v>
      </c>
      <c r="AW257" s="8" t="s">
        <v>32</v>
      </c>
      <c r="AX257" s="8" t="s">
        <v>83</v>
      </c>
      <c r="AY257" s="115" t="s">
        <v>172</v>
      </c>
    </row>
    <row r="258" spans="2:65" s="1" customFormat="1" ht="16.5" customHeight="1" x14ac:dyDescent="0.2">
      <c r="B258" s="21"/>
      <c r="C258" s="152" t="s">
        <v>457</v>
      </c>
      <c r="D258" s="152" t="s">
        <v>174</v>
      </c>
      <c r="E258" s="153" t="s">
        <v>852</v>
      </c>
      <c r="F258" s="154" t="s">
        <v>853</v>
      </c>
      <c r="G258" s="155" t="s">
        <v>269</v>
      </c>
      <c r="H258" s="156">
        <v>31</v>
      </c>
      <c r="I258" s="94">
        <v>429.71</v>
      </c>
      <c r="J258" s="157">
        <f>ROUND(I258*H258,2)</f>
        <v>13321.01</v>
      </c>
      <c r="K258" s="158"/>
      <c r="L258" s="21"/>
      <c r="M258" s="159" t="s">
        <v>1</v>
      </c>
      <c r="N258" s="98" t="s">
        <v>40</v>
      </c>
      <c r="P258" s="99">
        <f>O258*H258</f>
        <v>0</v>
      </c>
      <c r="Q258" s="99">
        <v>0</v>
      </c>
      <c r="R258" s="99">
        <f>Q258*H258</f>
        <v>0</v>
      </c>
      <c r="S258" s="99">
        <v>0</v>
      </c>
      <c r="T258" s="100">
        <f>S258*H258</f>
        <v>0</v>
      </c>
      <c r="AR258" s="101" t="s">
        <v>178</v>
      </c>
      <c r="AT258" s="101" t="s">
        <v>174</v>
      </c>
      <c r="AU258" s="101" t="s">
        <v>85</v>
      </c>
      <c r="AY258" s="10" t="s">
        <v>172</v>
      </c>
      <c r="BE258" s="102">
        <f>IF(N258="základní",J258,0)</f>
        <v>13321.01</v>
      </c>
      <c r="BF258" s="102">
        <f>IF(N258="snížená",J258,0)</f>
        <v>0</v>
      </c>
      <c r="BG258" s="102">
        <f>IF(N258="zákl. přenesená",J258,0)</f>
        <v>0</v>
      </c>
      <c r="BH258" s="102">
        <f>IF(N258="sníž. přenesená",J258,0)</f>
        <v>0</v>
      </c>
      <c r="BI258" s="102">
        <f>IF(N258="nulová",J258,0)</f>
        <v>0</v>
      </c>
      <c r="BJ258" s="10" t="s">
        <v>83</v>
      </c>
      <c r="BK258" s="102">
        <f>ROUND(I258*H258,2)</f>
        <v>13321.01</v>
      </c>
      <c r="BL258" s="10" t="s">
        <v>178</v>
      </c>
      <c r="BM258" s="101" t="s">
        <v>1172</v>
      </c>
    </row>
    <row r="259" spans="2:65" s="1" customFormat="1" x14ac:dyDescent="0.2">
      <c r="B259" s="21"/>
      <c r="D259" s="103" t="s">
        <v>180</v>
      </c>
      <c r="F259" s="104" t="s">
        <v>853</v>
      </c>
      <c r="I259" s="105"/>
      <c r="L259" s="21"/>
      <c r="M259" s="106"/>
      <c r="T259" s="33"/>
      <c r="AT259" s="10" t="s">
        <v>180</v>
      </c>
      <c r="AU259" s="10" t="s">
        <v>85</v>
      </c>
    </row>
    <row r="260" spans="2:65" s="1" customFormat="1" ht="16.5" customHeight="1" x14ac:dyDescent="0.2">
      <c r="B260" s="21"/>
      <c r="C260" s="152" t="s">
        <v>462</v>
      </c>
      <c r="D260" s="152" t="s">
        <v>174</v>
      </c>
      <c r="E260" s="153" t="s">
        <v>856</v>
      </c>
      <c r="F260" s="154" t="s">
        <v>857</v>
      </c>
      <c r="G260" s="155" t="s">
        <v>269</v>
      </c>
      <c r="H260" s="156">
        <v>90</v>
      </c>
      <c r="I260" s="94">
        <v>184.29999999999998</v>
      </c>
      <c r="J260" s="157">
        <f>ROUND(I260*H260,2)</f>
        <v>16587</v>
      </c>
      <c r="K260" s="158"/>
      <c r="L260" s="21"/>
      <c r="M260" s="159" t="s">
        <v>1</v>
      </c>
      <c r="N260" s="98" t="s">
        <v>40</v>
      </c>
      <c r="P260" s="99">
        <f>O260*H260</f>
        <v>0</v>
      </c>
      <c r="Q260" s="99">
        <v>0</v>
      </c>
      <c r="R260" s="99">
        <f>Q260*H260</f>
        <v>0</v>
      </c>
      <c r="S260" s="99">
        <v>0</v>
      </c>
      <c r="T260" s="100">
        <f>S260*H260</f>
        <v>0</v>
      </c>
      <c r="AR260" s="101" t="s">
        <v>178</v>
      </c>
      <c r="AT260" s="101" t="s">
        <v>174</v>
      </c>
      <c r="AU260" s="101" t="s">
        <v>85</v>
      </c>
      <c r="AY260" s="10" t="s">
        <v>172</v>
      </c>
      <c r="BE260" s="102">
        <f>IF(N260="základní",J260,0)</f>
        <v>16587</v>
      </c>
      <c r="BF260" s="102">
        <f>IF(N260="snížená",J260,0)</f>
        <v>0</v>
      </c>
      <c r="BG260" s="102">
        <f>IF(N260="zákl. přenesená",J260,0)</f>
        <v>0</v>
      </c>
      <c r="BH260" s="102">
        <f>IF(N260="sníž. přenesená",J260,0)</f>
        <v>0</v>
      </c>
      <c r="BI260" s="102">
        <f>IF(N260="nulová",J260,0)</f>
        <v>0</v>
      </c>
      <c r="BJ260" s="10" t="s">
        <v>83</v>
      </c>
      <c r="BK260" s="102">
        <f>ROUND(I260*H260,2)</f>
        <v>16587</v>
      </c>
      <c r="BL260" s="10" t="s">
        <v>178</v>
      </c>
      <c r="BM260" s="101" t="s">
        <v>1173</v>
      </c>
    </row>
    <row r="261" spans="2:65" s="1" customFormat="1" x14ac:dyDescent="0.2">
      <c r="B261" s="21"/>
      <c r="D261" s="103" t="s">
        <v>180</v>
      </c>
      <c r="F261" s="104" t="s">
        <v>857</v>
      </c>
      <c r="I261" s="105"/>
      <c r="L261" s="21"/>
      <c r="M261" s="106"/>
      <c r="T261" s="33"/>
      <c r="AT261" s="10" t="s">
        <v>180</v>
      </c>
      <c r="AU261" s="10" t="s">
        <v>85</v>
      </c>
    </row>
    <row r="262" spans="2:65" s="7" customFormat="1" x14ac:dyDescent="0.2">
      <c r="B262" s="107"/>
      <c r="D262" s="103" t="s">
        <v>182</v>
      </c>
      <c r="E262" s="108" t="s">
        <v>1</v>
      </c>
      <c r="F262" s="109" t="s">
        <v>1174</v>
      </c>
      <c r="H262" s="110">
        <v>90</v>
      </c>
      <c r="I262" s="111"/>
      <c r="L262" s="107"/>
      <c r="M262" s="112"/>
      <c r="T262" s="113"/>
      <c r="AT262" s="108" t="s">
        <v>182</v>
      </c>
      <c r="AU262" s="108" t="s">
        <v>85</v>
      </c>
      <c r="AV262" s="7" t="s">
        <v>85</v>
      </c>
      <c r="AW262" s="7" t="s">
        <v>32</v>
      </c>
      <c r="AX262" s="7" t="s">
        <v>75</v>
      </c>
      <c r="AY262" s="108" t="s">
        <v>172</v>
      </c>
    </row>
    <row r="263" spans="2:65" s="8" customFormat="1" x14ac:dyDescent="0.2">
      <c r="B263" s="114"/>
      <c r="D263" s="103" t="s">
        <v>182</v>
      </c>
      <c r="E263" s="115" t="s">
        <v>1</v>
      </c>
      <c r="F263" s="116" t="s">
        <v>186</v>
      </c>
      <c r="H263" s="117">
        <v>90</v>
      </c>
      <c r="I263" s="118"/>
      <c r="L263" s="114"/>
      <c r="M263" s="119"/>
      <c r="T263" s="120"/>
      <c r="AT263" s="115" t="s">
        <v>182</v>
      </c>
      <c r="AU263" s="115" t="s">
        <v>85</v>
      </c>
      <c r="AV263" s="8" t="s">
        <v>178</v>
      </c>
      <c r="AW263" s="8" t="s">
        <v>32</v>
      </c>
      <c r="AX263" s="8" t="s">
        <v>83</v>
      </c>
      <c r="AY263" s="115" t="s">
        <v>172</v>
      </c>
    </row>
    <row r="264" spans="2:65" s="6" customFormat="1" ht="22.9" customHeight="1" x14ac:dyDescent="0.2">
      <c r="B264" s="76"/>
      <c r="D264" s="77" t="s">
        <v>74</v>
      </c>
      <c r="E264" s="86" t="s">
        <v>866</v>
      </c>
      <c r="F264" s="86" t="s">
        <v>867</v>
      </c>
      <c r="I264" s="79"/>
      <c r="J264" s="87">
        <f>BK264</f>
        <v>7216.8</v>
      </c>
      <c r="L264" s="76"/>
      <c r="M264" s="81"/>
      <c r="P264" s="82">
        <f>SUM(P265:P266)</f>
        <v>0</v>
      </c>
      <c r="R264" s="82">
        <f>SUM(R265:R266)</f>
        <v>0</v>
      </c>
      <c r="T264" s="83">
        <f>SUM(T265:T266)</f>
        <v>0</v>
      </c>
      <c r="AR264" s="77" t="s">
        <v>83</v>
      </c>
      <c r="AT264" s="84" t="s">
        <v>74</v>
      </c>
      <c r="AU264" s="84" t="s">
        <v>83</v>
      </c>
      <c r="AY264" s="77" t="s">
        <v>172</v>
      </c>
      <c r="BK264" s="85">
        <f>SUM(BK265:BK266)</f>
        <v>7216.8</v>
      </c>
    </row>
    <row r="265" spans="2:65" s="1" customFormat="1" ht="16.5" customHeight="1" x14ac:dyDescent="0.2">
      <c r="B265" s="21"/>
      <c r="C265" s="152" t="s">
        <v>470</v>
      </c>
      <c r="D265" s="152" t="s">
        <v>174</v>
      </c>
      <c r="E265" s="153" t="s">
        <v>1175</v>
      </c>
      <c r="F265" s="154" t="s">
        <v>810</v>
      </c>
      <c r="G265" s="155" t="s">
        <v>728</v>
      </c>
      <c r="H265" s="156">
        <v>40</v>
      </c>
      <c r="I265" s="94">
        <v>180.42</v>
      </c>
      <c r="J265" s="157">
        <f>ROUND(I265*H265,2)</f>
        <v>7216.8</v>
      </c>
      <c r="K265" s="158"/>
      <c r="L265" s="21"/>
      <c r="M265" s="159" t="s">
        <v>1</v>
      </c>
      <c r="N265" s="98" t="s">
        <v>40</v>
      </c>
      <c r="P265" s="99">
        <f>O265*H265</f>
        <v>0</v>
      </c>
      <c r="Q265" s="99">
        <v>0</v>
      </c>
      <c r="R265" s="99">
        <f>Q265*H265</f>
        <v>0</v>
      </c>
      <c r="S265" s="99">
        <v>0</v>
      </c>
      <c r="T265" s="100">
        <f>S265*H265</f>
        <v>0</v>
      </c>
      <c r="AR265" s="101" t="s">
        <v>178</v>
      </c>
      <c r="AT265" s="101" t="s">
        <v>174</v>
      </c>
      <c r="AU265" s="101" t="s">
        <v>85</v>
      </c>
      <c r="AY265" s="10" t="s">
        <v>172</v>
      </c>
      <c r="BE265" s="102">
        <f>IF(N265="základní",J265,0)</f>
        <v>7216.8</v>
      </c>
      <c r="BF265" s="102">
        <f>IF(N265="snížená",J265,0)</f>
        <v>0</v>
      </c>
      <c r="BG265" s="102">
        <f>IF(N265="zákl. přenesená",J265,0)</f>
        <v>0</v>
      </c>
      <c r="BH265" s="102">
        <f>IF(N265="sníž. přenesená",J265,0)</f>
        <v>0</v>
      </c>
      <c r="BI265" s="102">
        <f>IF(N265="nulová",J265,0)</f>
        <v>0</v>
      </c>
      <c r="BJ265" s="10" t="s">
        <v>83</v>
      </c>
      <c r="BK265" s="102">
        <f>ROUND(I265*H265,2)</f>
        <v>7216.8</v>
      </c>
      <c r="BL265" s="10" t="s">
        <v>178</v>
      </c>
      <c r="BM265" s="101" t="s">
        <v>1176</v>
      </c>
    </row>
    <row r="266" spans="2:65" s="1" customFormat="1" x14ac:dyDescent="0.2">
      <c r="B266" s="21"/>
      <c r="D266" s="103" t="s">
        <v>180</v>
      </c>
      <c r="F266" s="104" t="s">
        <v>810</v>
      </c>
      <c r="I266" s="105"/>
      <c r="L266" s="21"/>
      <c r="M266" s="106"/>
      <c r="T266" s="33"/>
      <c r="AT266" s="10" t="s">
        <v>180</v>
      </c>
      <c r="AU266" s="10" t="s">
        <v>85</v>
      </c>
    </row>
    <row r="267" spans="2:65" s="6" customFormat="1" ht="22.9" customHeight="1" x14ac:dyDescent="0.2">
      <c r="B267" s="76"/>
      <c r="D267" s="77" t="s">
        <v>74</v>
      </c>
      <c r="E267" s="86" t="s">
        <v>873</v>
      </c>
      <c r="F267" s="86" t="s">
        <v>874</v>
      </c>
      <c r="I267" s="79"/>
      <c r="J267" s="87">
        <f>BK267</f>
        <v>6013.19</v>
      </c>
      <c r="L267" s="76"/>
      <c r="M267" s="81"/>
      <c r="P267" s="82">
        <f>SUM(P268:P269)</f>
        <v>0</v>
      </c>
      <c r="R267" s="82">
        <f>SUM(R268:R269)</f>
        <v>0</v>
      </c>
      <c r="T267" s="83">
        <f>SUM(T268:T269)</f>
        <v>0</v>
      </c>
      <c r="AR267" s="77" t="s">
        <v>83</v>
      </c>
      <c r="AT267" s="84" t="s">
        <v>74</v>
      </c>
      <c r="AU267" s="84" t="s">
        <v>83</v>
      </c>
      <c r="AY267" s="77" t="s">
        <v>172</v>
      </c>
      <c r="BK267" s="85">
        <f>SUM(BK268:BK269)</f>
        <v>6013.19</v>
      </c>
    </row>
    <row r="268" spans="2:65" s="1" customFormat="1" ht="16.5" customHeight="1" x14ac:dyDescent="0.2">
      <c r="B268" s="21"/>
      <c r="C268" s="152" t="s">
        <v>475</v>
      </c>
      <c r="D268" s="152" t="s">
        <v>174</v>
      </c>
      <c r="E268" s="153" t="s">
        <v>875</v>
      </c>
      <c r="F268" s="154" t="s">
        <v>876</v>
      </c>
      <c r="G268" s="155" t="s">
        <v>295</v>
      </c>
      <c r="H268" s="156">
        <v>476.85899999999998</v>
      </c>
      <c r="I268" s="94">
        <v>12.61</v>
      </c>
      <c r="J268" s="157">
        <f>ROUND(I268*H268,2)</f>
        <v>6013.19</v>
      </c>
      <c r="K268" s="158"/>
      <c r="L268" s="21"/>
      <c r="M268" s="159" t="s">
        <v>1</v>
      </c>
      <c r="N268" s="98" t="s">
        <v>40</v>
      </c>
      <c r="P268" s="99">
        <f>O268*H268</f>
        <v>0</v>
      </c>
      <c r="Q268" s="99">
        <v>0</v>
      </c>
      <c r="R268" s="99">
        <f>Q268*H268</f>
        <v>0</v>
      </c>
      <c r="S268" s="99">
        <v>0</v>
      </c>
      <c r="T268" s="100">
        <f>S268*H268</f>
        <v>0</v>
      </c>
      <c r="AR268" s="101" t="s">
        <v>178</v>
      </c>
      <c r="AT268" s="101" t="s">
        <v>174</v>
      </c>
      <c r="AU268" s="101" t="s">
        <v>85</v>
      </c>
      <c r="AY268" s="10" t="s">
        <v>172</v>
      </c>
      <c r="BE268" s="102">
        <f>IF(N268="základní",J268,0)</f>
        <v>6013.19</v>
      </c>
      <c r="BF268" s="102">
        <f>IF(N268="snížená",J268,0)</f>
        <v>0</v>
      </c>
      <c r="BG268" s="102">
        <f>IF(N268="zákl. přenesená",J268,0)</f>
        <v>0</v>
      </c>
      <c r="BH268" s="102">
        <f>IF(N268="sníž. přenesená",J268,0)</f>
        <v>0</v>
      </c>
      <c r="BI268" s="102">
        <f>IF(N268="nulová",J268,0)</f>
        <v>0</v>
      </c>
      <c r="BJ268" s="10" t="s">
        <v>83</v>
      </c>
      <c r="BK268" s="102">
        <f>ROUND(I268*H268,2)</f>
        <v>6013.19</v>
      </c>
      <c r="BL268" s="10" t="s">
        <v>178</v>
      </c>
      <c r="BM268" s="101" t="s">
        <v>1177</v>
      </c>
    </row>
    <row r="269" spans="2:65" s="1" customFormat="1" x14ac:dyDescent="0.2">
      <c r="B269" s="21"/>
      <c r="D269" s="103" t="s">
        <v>180</v>
      </c>
      <c r="F269" s="104" t="s">
        <v>876</v>
      </c>
      <c r="I269" s="105"/>
      <c r="L269" s="21"/>
      <c r="M269" s="106"/>
      <c r="T269" s="33"/>
      <c r="AT269" s="10" t="s">
        <v>180</v>
      </c>
      <c r="AU269" s="10" t="s">
        <v>85</v>
      </c>
    </row>
    <row r="270" spans="2:65" s="6" customFormat="1" ht="22.9" customHeight="1" x14ac:dyDescent="0.2">
      <c r="B270" s="76"/>
      <c r="D270" s="77" t="s">
        <v>74</v>
      </c>
      <c r="E270" s="86" t="s">
        <v>944</v>
      </c>
      <c r="F270" s="86" t="s">
        <v>945</v>
      </c>
      <c r="I270" s="79"/>
      <c r="J270" s="87">
        <f>BK270</f>
        <v>59036.14</v>
      </c>
      <c r="L270" s="76"/>
      <c r="M270" s="81"/>
      <c r="P270" s="82">
        <f>SUM(P271:P274)</f>
        <v>0</v>
      </c>
      <c r="R270" s="82">
        <f>SUM(R271:R274)</f>
        <v>0</v>
      </c>
      <c r="T270" s="83">
        <f>SUM(T271:T274)</f>
        <v>0</v>
      </c>
      <c r="AR270" s="77" t="s">
        <v>83</v>
      </c>
      <c r="AT270" s="84" t="s">
        <v>74</v>
      </c>
      <c r="AU270" s="84" t="s">
        <v>83</v>
      </c>
      <c r="AY270" s="77" t="s">
        <v>172</v>
      </c>
      <c r="BK270" s="85">
        <f>SUM(BK271:BK274)</f>
        <v>59036.14</v>
      </c>
    </row>
    <row r="271" spans="2:65" s="1" customFormat="1" ht="16.5" customHeight="1" x14ac:dyDescent="0.2">
      <c r="B271" s="21"/>
      <c r="C271" s="152" t="s">
        <v>480</v>
      </c>
      <c r="D271" s="152" t="s">
        <v>174</v>
      </c>
      <c r="E271" s="153" t="s">
        <v>937</v>
      </c>
      <c r="F271" s="154" t="s">
        <v>938</v>
      </c>
      <c r="G271" s="155" t="s">
        <v>939</v>
      </c>
      <c r="H271" s="156">
        <v>1</v>
      </c>
      <c r="I271" s="94">
        <v>57581.14</v>
      </c>
      <c r="J271" s="157">
        <f>ROUND(I271*H271,2)</f>
        <v>57581.14</v>
      </c>
      <c r="K271" s="158"/>
      <c r="L271" s="21"/>
      <c r="M271" s="159" t="s">
        <v>1</v>
      </c>
      <c r="N271" s="98" t="s">
        <v>40</v>
      </c>
      <c r="P271" s="99">
        <f>O271*H271</f>
        <v>0</v>
      </c>
      <c r="Q271" s="99">
        <v>0</v>
      </c>
      <c r="R271" s="99">
        <f>Q271*H271</f>
        <v>0</v>
      </c>
      <c r="S271" s="99">
        <v>0</v>
      </c>
      <c r="T271" s="100">
        <f>S271*H271</f>
        <v>0</v>
      </c>
      <c r="AR271" s="101" t="s">
        <v>178</v>
      </c>
      <c r="AT271" s="101" t="s">
        <v>174</v>
      </c>
      <c r="AU271" s="101" t="s">
        <v>85</v>
      </c>
      <c r="AY271" s="10" t="s">
        <v>172</v>
      </c>
      <c r="BE271" s="102">
        <f>IF(N271="základní",J271,0)</f>
        <v>57581.14</v>
      </c>
      <c r="BF271" s="102">
        <f>IF(N271="snížená",J271,0)</f>
        <v>0</v>
      </c>
      <c r="BG271" s="102">
        <f>IF(N271="zákl. přenesená",J271,0)</f>
        <v>0</v>
      </c>
      <c r="BH271" s="102">
        <f>IF(N271="sníž. přenesená",J271,0)</f>
        <v>0</v>
      </c>
      <c r="BI271" s="102">
        <f>IF(N271="nulová",J271,0)</f>
        <v>0</v>
      </c>
      <c r="BJ271" s="10" t="s">
        <v>83</v>
      </c>
      <c r="BK271" s="102">
        <f>ROUND(I271*H271,2)</f>
        <v>57581.14</v>
      </c>
      <c r="BL271" s="10" t="s">
        <v>178</v>
      </c>
      <c r="BM271" s="101" t="s">
        <v>1178</v>
      </c>
    </row>
    <row r="272" spans="2:65" s="1" customFormat="1" x14ac:dyDescent="0.2">
      <c r="B272" s="21"/>
      <c r="D272" s="103" t="s">
        <v>180</v>
      </c>
      <c r="F272" s="104" t="s">
        <v>938</v>
      </c>
      <c r="I272" s="105"/>
      <c r="L272" s="21"/>
      <c r="M272" s="106"/>
      <c r="T272" s="33"/>
      <c r="AT272" s="10" t="s">
        <v>180</v>
      </c>
      <c r="AU272" s="10" t="s">
        <v>85</v>
      </c>
    </row>
    <row r="273" spans="2:65" s="1" customFormat="1" ht="16.5" customHeight="1" x14ac:dyDescent="0.2">
      <c r="B273" s="21"/>
      <c r="C273" s="152" t="s">
        <v>486</v>
      </c>
      <c r="D273" s="152" t="s">
        <v>174</v>
      </c>
      <c r="E273" s="153" t="s">
        <v>942</v>
      </c>
      <c r="F273" s="154" t="s">
        <v>700</v>
      </c>
      <c r="G273" s="155" t="s">
        <v>939</v>
      </c>
      <c r="H273" s="156">
        <v>1</v>
      </c>
      <c r="I273" s="94">
        <v>1455</v>
      </c>
      <c r="J273" s="157">
        <f>ROUND(I273*H273,2)</f>
        <v>1455</v>
      </c>
      <c r="K273" s="158"/>
      <c r="L273" s="21"/>
      <c r="M273" s="159" t="s">
        <v>1</v>
      </c>
      <c r="N273" s="98" t="s">
        <v>40</v>
      </c>
      <c r="P273" s="99">
        <f>O273*H273</f>
        <v>0</v>
      </c>
      <c r="Q273" s="99">
        <v>0</v>
      </c>
      <c r="R273" s="99">
        <f>Q273*H273</f>
        <v>0</v>
      </c>
      <c r="S273" s="99">
        <v>0</v>
      </c>
      <c r="T273" s="100">
        <f>S273*H273</f>
        <v>0</v>
      </c>
      <c r="AR273" s="101" t="s">
        <v>178</v>
      </c>
      <c r="AT273" s="101" t="s">
        <v>174</v>
      </c>
      <c r="AU273" s="101" t="s">
        <v>85</v>
      </c>
      <c r="AY273" s="10" t="s">
        <v>172</v>
      </c>
      <c r="BE273" s="102">
        <f>IF(N273="základní",J273,0)</f>
        <v>1455</v>
      </c>
      <c r="BF273" s="102">
        <f>IF(N273="snížená",J273,0)</f>
        <v>0</v>
      </c>
      <c r="BG273" s="102">
        <f>IF(N273="zákl. přenesená",J273,0)</f>
        <v>0</v>
      </c>
      <c r="BH273" s="102">
        <f>IF(N273="sníž. přenesená",J273,0)</f>
        <v>0</v>
      </c>
      <c r="BI273" s="102">
        <f>IF(N273="nulová",J273,0)</f>
        <v>0</v>
      </c>
      <c r="BJ273" s="10" t="s">
        <v>83</v>
      </c>
      <c r="BK273" s="102">
        <f>ROUND(I273*H273,2)</f>
        <v>1455</v>
      </c>
      <c r="BL273" s="10" t="s">
        <v>178</v>
      </c>
      <c r="BM273" s="101" t="s">
        <v>1179</v>
      </c>
    </row>
    <row r="274" spans="2:65" s="1" customFormat="1" x14ac:dyDescent="0.2">
      <c r="B274" s="21"/>
      <c r="D274" s="103" t="s">
        <v>180</v>
      </c>
      <c r="F274" s="104" t="s">
        <v>700</v>
      </c>
      <c r="I274" s="105"/>
      <c r="L274" s="21"/>
      <c r="M274" s="106"/>
      <c r="T274" s="33"/>
      <c r="AT274" s="10" t="s">
        <v>180</v>
      </c>
      <c r="AU274" s="10" t="s">
        <v>85</v>
      </c>
    </row>
    <row r="275" spans="2:65" s="6" customFormat="1" ht="22.9" customHeight="1" x14ac:dyDescent="0.2">
      <c r="B275" s="76"/>
      <c r="D275" s="77" t="s">
        <v>74</v>
      </c>
      <c r="E275" s="86" t="s">
        <v>878</v>
      </c>
      <c r="F275" s="86" t="s">
        <v>879</v>
      </c>
      <c r="I275" s="79"/>
      <c r="J275" s="87">
        <f>BK275</f>
        <v>40166.28</v>
      </c>
      <c r="L275" s="76"/>
      <c r="M275" s="81"/>
      <c r="P275" s="82">
        <f>SUM(P276:P283)</f>
        <v>0</v>
      </c>
      <c r="R275" s="82">
        <f>SUM(R276:R283)</f>
        <v>0</v>
      </c>
      <c r="T275" s="83">
        <f>SUM(T276:T283)</f>
        <v>0</v>
      </c>
      <c r="AR275" s="77" t="s">
        <v>85</v>
      </c>
      <c r="AT275" s="84" t="s">
        <v>74</v>
      </c>
      <c r="AU275" s="84" t="s">
        <v>83</v>
      </c>
      <c r="AY275" s="77" t="s">
        <v>172</v>
      </c>
      <c r="BK275" s="85">
        <f>SUM(BK276:BK283)</f>
        <v>40166.28</v>
      </c>
    </row>
    <row r="276" spans="2:65" s="1" customFormat="1" ht="33" customHeight="1" x14ac:dyDescent="0.2">
      <c r="B276" s="21"/>
      <c r="C276" s="152" t="s">
        <v>491</v>
      </c>
      <c r="D276" s="152" t="s">
        <v>174</v>
      </c>
      <c r="E276" s="153" t="s">
        <v>1180</v>
      </c>
      <c r="F276" s="154" t="s">
        <v>1181</v>
      </c>
      <c r="G276" s="155" t="s">
        <v>177</v>
      </c>
      <c r="H276" s="156">
        <v>70.992000000000004</v>
      </c>
      <c r="I276" s="94">
        <v>61.11</v>
      </c>
      <c r="J276" s="157">
        <f>ROUND(I276*H276,2)</f>
        <v>4338.32</v>
      </c>
      <c r="K276" s="158"/>
      <c r="L276" s="21"/>
      <c r="M276" s="159" t="s">
        <v>1</v>
      </c>
      <c r="N276" s="98" t="s">
        <v>40</v>
      </c>
      <c r="P276" s="99">
        <f>O276*H276</f>
        <v>0</v>
      </c>
      <c r="Q276" s="99">
        <v>0</v>
      </c>
      <c r="R276" s="99">
        <f>Q276*H276</f>
        <v>0</v>
      </c>
      <c r="S276" s="99">
        <v>0</v>
      </c>
      <c r="T276" s="100">
        <f>S276*H276</f>
        <v>0</v>
      </c>
      <c r="AR276" s="101" t="s">
        <v>281</v>
      </c>
      <c r="AT276" s="101" t="s">
        <v>174</v>
      </c>
      <c r="AU276" s="101" t="s">
        <v>85</v>
      </c>
      <c r="AY276" s="10" t="s">
        <v>172</v>
      </c>
      <c r="BE276" s="102">
        <f>IF(N276="základní",J276,0)</f>
        <v>4338.32</v>
      </c>
      <c r="BF276" s="102">
        <f>IF(N276="snížená",J276,0)</f>
        <v>0</v>
      </c>
      <c r="BG276" s="102">
        <f>IF(N276="zákl. přenesená",J276,0)</f>
        <v>0</v>
      </c>
      <c r="BH276" s="102">
        <f>IF(N276="sníž. přenesená",J276,0)</f>
        <v>0</v>
      </c>
      <c r="BI276" s="102">
        <f>IF(N276="nulová",J276,0)</f>
        <v>0</v>
      </c>
      <c r="BJ276" s="10" t="s">
        <v>83</v>
      </c>
      <c r="BK276" s="102">
        <f>ROUND(I276*H276,2)</f>
        <v>4338.32</v>
      </c>
      <c r="BL276" s="10" t="s">
        <v>281</v>
      </c>
      <c r="BM276" s="101" t="s">
        <v>1182</v>
      </c>
    </row>
    <row r="277" spans="2:65" s="1" customFormat="1" ht="19.5" x14ac:dyDescent="0.2">
      <c r="B277" s="21"/>
      <c r="D277" s="103" t="s">
        <v>180</v>
      </c>
      <c r="F277" s="104" t="s">
        <v>1181</v>
      </c>
      <c r="I277" s="105"/>
      <c r="L277" s="21"/>
      <c r="M277" s="106"/>
      <c r="T277" s="33"/>
      <c r="AT277" s="10" t="s">
        <v>180</v>
      </c>
      <c r="AU277" s="10" t="s">
        <v>85</v>
      </c>
    </row>
    <row r="278" spans="2:65" s="1" customFormat="1" ht="84" x14ac:dyDescent="0.2">
      <c r="B278" s="21"/>
      <c r="C278" s="174" t="s">
        <v>496</v>
      </c>
      <c r="D278" s="152" t="s">
        <v>174</v>
      </c>
      <c r="E278" s="153" t="s">
        <v>886</v>
      </c>
      <c r="F278" s="154" t="s">
        <v>1463</v>
      </c>
      <c r="G278" s="155" t="s">
        <v>177</v>
      </c>
      <c r="H278" s="156">
        <v>70.992000000000004</v>
      </c>
      <c r="I278" s="94">
        <v>429.71</v>
      </c>
      <c r="J278" s="157">
        <f>ROUND(I278*H278,2)</f>
        <v>30505.97</v>
      </c>
      <c r="K278" s="158"/>
      <c r="L278" s="21"/>
      <c r="M278" s="159" t="s">
        <v>1</v>
      </c>
      <c r="N278" s="98" t="s">
        <v>40</v>
      </c>
      <c r="P278" s="99">
        <f>O278*H278</f>
        <v>0</v>
      </c>
      <c r="Q278" s="99">
        <v>0</v>
      </c>
      <c r="R278" s="99">
        <f>Q278*H278</f>
        <v>0</v>
      </c>
      <c r="S278" s="99">
        <v>0</v>
      </c>
      <c r="T278" s="100">
        <f>S278*H278</f>
        <v>0</v>
      </c>
      <c r="AR278" s="101" t="s">
        <v>281</v>
      </c>
      <c r="AT278" s="101" t="s">
        <v>174</v>
      </c>
      <c r="AU278" s="101" t="s">
        <v>85</v>
      </c>
      <c r="AY278" s="10" t="s">
        <v>172</v>
      </c>
      <c r="BE278" s="102">
        <f>IF(N278="základní",J278,0)</f>
        <v>30505.97</v>
      </c>
      <c r="BF278" s="102">
        <f>IF(N278="snížená",J278,0)</f>
        <v>0</v>
      </c>
      <c r="BG278" s="102">
        <f>IF(N278="zákl. přenesená",J278,0)</f>
        <v>0</v>
      </c>
      <c r="BH278" s="102">
        <f>IF(N278="sníž. přenesená",J278,0)</f>
        <v>0</v>
      </c>
      <c r="BI278" s="102">
        <f>IF(N278="nulová",J278,0)</f>
        <v>0</v>
      </c>
      <c r="BJ278" s="10" t="s">
        <v>83</v>
      </c>
      <c r="BK278" s="102">
        <f>ROUND(I278*H278,2)</f>
        <v>30505.97</v>
      </c>
      <c r="BL278" s="10" t="s">
        <v>281</v>
      </c>
      <c r="BM278" s="101" t="s">
        <v>1183</v>
      </c>
    </row>
    <row r="279" spans="2:65" s="1" customFormat="1" x14ac:dyDescent="0.2">
      <c r="B279" s="21"/>
      <c r="D279" s="103" t="s">
        <v>180</v>
      </c>
      <c r="F279" s="104" t="s">
        <v>1466</v>
      </c>
      <c r="I279" s="105"/>
      <c r="L279" s="21"/>
      <c r="M279" s="106"/>
      <c r="T279" s="33"/>
      <c r="AT279" s="10" t="s">
        <v>180</v>
      </c>
      <c r="AU279" s="10" t="s">
        <v>85</v>
      </c>
    </row>
    <row r="280" spans="2:65" s="1" customFormat="1" ht="24.2" customHeight="1" x14ac:dyDescent="0.2">
      <c r="B280" s="21"/>
      <c r="C280" s="152" t="s">
        <v>501</v>
      </c>
      <c r="D280" s="152" t="s">
        <v>174</v>
      </c>
      <c r="E280" s="153" t="s">
        <v>888</v>
      </c>
      <c r="F280" s="154" t="s">
        <v>1184</v>
      </c>
      <c r="G280" s="155" t="s">
        <v>177</v>
      </c>
      <c r="H280" s="156">
        <v>70.992000000000004</v>
      </c>
      <c r="I280" s="94">
        <v>73.72</v>
      </c>
      <c r="J280" s="157">
        <f>ROUND(I280*H280,2)</f>
        <v>5233.53</v>
      </c>
      <c r="K280" s="158"/>
      <c r="L280" s="21"/>
      <c r="M280" s="159" t="s">
        <v>1</v>
      </c>
      <c r="N280" s="98" t="s">
        <v>40</v>
      </c>
      <c r="P280" s="99">
        <f>O280*H280</f>
        <v>0</v>
      </c>
      <c r="Q280" s="99">
        <v>0</v>
      </c>
      <c r="R280" s="99">
        <f>Q280*H280</f>
        <v>0</v>
      </c>
      <c r="S280" s="99">
        <v>0</v>
      </c>
      <c r="T280" s="100">
        <f>S280*H280</f>
        <v>0</v>
      </c>
      <c r="AR280" s="101" t="s">
        <v>281</v>
      </c>
      <c r="AT280" s="101" t="s">
        <v>174</v>
      </c>
      <c r="AU280" s="101" t="s">
        <v>85</v>
      </c>
      <c r="AY280" s="10" t="s">
        <v>172</v>
      </c>
      <c r="BE280" s="102">
        <f>IF(N280="základní",J280,0)</f>
        <v>5233.53</v>
      </c>
      <c r="BF280" s="102">
        <f>IF(N280="snížená",J280,0)</f>
        <v>0</v>
      </c>
      <c r="BG280" s="102">
        <f>IF(N280="zákl. přenesená",J280,0)</f>
        <v>0</v>
      </c>
      <c r="BH280" s="102">
        <f>IF(N280="sníž. přenesená",J280,0)</f>
        <v>0</v>
      </c>
      <c r="BI280" s="102">
        <f>IF(N280="nulová",J280,0)</f>
        <v>0</v>
      </c>
      <c r="BJ280" s="10" t="s">
        <v>83</v>
      </c>
      <c r="BK280" s="102">
        <f>ROUND(I280*H280,2)</f>
        <v>5233.53</v>
      </c>
      <c r="BL280" s="10" t="s">
        <v>281</v>
      </c>
      <c r="BM280" s="101" t="s">
        <v>1185</v>
      </c>
    </row>
    <row r="281" spans="2:65" s="1" customFormat="1" ht="19.5" x14ac:dyDescent="0.2">
      <c r="B281" s="21"/>
      <c r="D281" s="103" t="s">
        <v>180</v>
      </c>
      <c r="F281" s="104" t="s">
        <v>1184</v>
      </c>
      <c r="I281" s="105"/>
      <c r="L281" s="21"/>
      <c r="M281" s="106"/>
      <c r="T281" s="33"/>
      <c r="AT281" s="10" t="s">
        <v>180</v>
      </c>
      <c r="AU281" s="10" t="s">
        <v>85</v>
      </c>
    </row>
    <row r="282" spans="2:65" s="1" customFormat="1" ht="21.75" customHeight="1" x14ac:dyDescent="0.2">
      <c r="B282" s="21"/>
      <c r="C282" s="152" t="s">
        <v>508</v>
      </c>
      <c r="D282" s="152" t="s">
        <v>174</v>
      </c>
      <c r="E282" s="153" t="s">
        <v>891</v>
      </c>
      <c r="F282" s="154" t="s">
        <v>892</v>
      </c>
      <c r="G282" s="155" t="s">
        <v>295</v>
      </c>
      <c r="H282" s="156">
        <v>0.48</v>
      </c>
      <c r="I282" s="94">
        <v>184.29999999999998</v>
      </c>
      <c r="J282" s="157">
        <f>ROUND(I282*H282,2)</f>
        <v>88.46</v>
      </c>
      <c r="K282" s="158"/>
      <c r="L282" s="21"/>
      <c r="M282" s="159" t="s">
        <v>1</v>
      </c>
      <c r="N282" s="98" t="s">
        <v>40</v>
      </c>
      <c r="P282" s="99">
        <f>O282*H282</f>
        <v>0</v>
      </c>
      <c r="Q282" s="99">
        <v>0</v>
      </c>
      <c r="R282" s="99">
        <f>Q282*H282</f>
        <v>0</v>
      </c>
      <c r="S282" s="99">
        <v>0</v>
      </c>
      <c r="T282" s="100">
        <f>S282*H282</f>
        <v>0</v>
      </c>
      <c r="AR282" s="101" t="s">
        <v>281</v>
      </c>
      <c r="AT282" s="101" t="s">
        <v>174</v>
      </c>
      <c r="AU282" s="101" t="s">
        <v>85</v>
      </c>
      <c r="AY282" s="10" t="s">
        <v>172</v>
      </c>
      <c r="BE282" s="102">
        <f>IF(N282="základní",J282,0)</f>
        <v>88.46</v>
      </c>
      <c r="BF282" s="102">
        <f>IF(N282="snížená",J282,0)</f>
        <v>0</v>
      </c>
      <c r="BG282" s="102">
        <f>IF(N282="zákl. přenesená",J282,0)</f>
        <v>0</v>
      </c>
      <c r="BH282" s="102">
        <f>IF(N282="sníž. přenesená",J282,0)</f>
        <v>0</v>
      </c>
      <c r="BI282" s="102">
        <f>IF(N282="nulová",J282,0)</f>
        <v>0</v>
      </c>
      <c r="BJ282" s="10" t="s">
        <v>83</v>
      </c>
      <c r="BK282" s="102">
        <f>ROUND(I282*H282,2)</f>
        <v>88.46</v>
      </c>
      <c r="BL282" s="10" t="s">
        <v>281</v>
      </c>
      <c r="BM282" s="101" t="s">
        <v>1186</v>
      </c>
    </row>
    <row r="283" spans="2:65" s="1" customFormat="1" x14ac:dyDescent="0.2">
      <c r="B283" s="21"/>
      <c r="D283" s="103" t="s">
        <v>180</v>
      </c>
      <c r="F283" s="104" t="s">
        <v>892</v>
      </c>
      <c r="I283" s="105"/>
      <c r="L283" s="21"/>
      <c r="M283" s="106"/>
      <c r="T283" s="33"/>
      <c r="AT283" s="10" t="s">
        <v>180</v>
      </c>
      <c r="AU283" s="10" t="s">
        <v>85</v>
      </c>
    </row>
    <row r="284" spans="2:65" s="6" customFormat="1" ht="22.9" customHeight="1" x14ac:dyDescent="0.2">
      <c r="B284" s="76"/>
      <c r="D284" s="77" t="s">
        <v>74</v>
      </c>
      <c r="E284" s="86" t="s">
        <v>894</v>
      </c>
      <c r="F284" s="86" t="s">
        <v>895</v>
      </c>
      <c r="I284" s="79"/>
      <c r="J284" s="87">
        <f>BK284</f>
        <v>1880340.37</v>
      </c>
      <c r="L284" s="76"/>
      <c r="M284" s="81"/>
      <c r="P284" s="82">
        <f>SUM(P285:P302)</f>
        <v>0</v>
      </c>
      <c r="R284" s="82">
        <f>SUM(R285:R302)</f>
        <v>0</v>
      </c>
      <c r="T284" s="83">
        <f>SUM(T285:T302)</f>
        <v>0</v>
      </c>
      <c r="AR284" s="77" t="s">
        <v>85</v>
      </c>
      <c r="AT284" s="84" t="s">
        <v>74</v>
      </c>
      <c r="AU284" s="84" t="s">
        <v>83</v>
      </c>
      <c r="AY284" s="77" t="s">
        <v>172</v>
      </c>
      <c r="BK284" s="85">
        <f>SUM(BK285:BK302)</f>
        <v>1880340.37</v>
      </c>
    </row>
    <row r="285" spans="2:65" s="1" customFormat="1" ht="21.75" customHeight="1" x14ac:dyDescent="0.2">
      <c r="B285" s="21"/>
      <c r="C285" s="152" t="s">
        <v>518</v>
      </c>
      <c r="D285" s="152" t="s">
        <v>174</v>
      </c>
      <c r="E285" s="153" t="s">
        <v>912</v>
      </c>
      <c r="F285" s="154" t="s">
        <v>913</v>
      </c>
      <c r="G285" s="155" t="s">
        <v>295</v>
      </c>
      <c r="H285" s="156">
        <v>1.419</v>
      </c>
      <c r="I285" s="94">
        <v>62821.08</v>
      </c>
      <c r="J285" s="157">
        <f>ROUND(I285*H285,2)</f>
        <v>89143.11</v>
      </c>
      <c r="K285" s="158"/>
      <c r="L285" s="21"/>
      <c r="M285" s="159" t="s">
        <v>1</v>
      </c>
      <c r="N285" s="98" t="s">
        <v>40</v>
      </c>
      <c r="P285" s="99">
        <f>O285*H285</f>
        <v>0</v>
      </c>
      <c r="Q285" s="99">
        <v>0</v>
      </c>
      <c r="R285" s="99">
        <f>Q285*H285</f>
        <v>0</v>
      </c>
      <c r="S285" s="99">
        <v>0</v>
      </c>
      <c r="T285" s="100">
        <f>S285*H285</f>
        <v>0</v>
      </c>
      <c r="AR285" s="101" t="s">
        <v>281</v>
      </c>
      <c r="AT285" s="101" t="s">
        <v>174</v>
      </c>
      <c r="AU285" s="101" t="s">
        <v>85</v>
      </c>
      <c r="AY285" s="10" t="s">
        <v>172</v>
      </c>
      <c r="BE285" s="102">
        <f>IF(N285="základní",J285,0)</f>
        <v>89143.11</v>
      </c>
      <c r="BF285" s="102">
        <f>IF(N285="snížená",J285,0)</f>
        <v>0</v>
      </c>
      <c r="BG285" s="102">
        <f>IF(N285="zákl. přenesená",J285,0)</f>
        <v>0</v>
      </c>
      <c r="BH285" s="102">
        <f>IF(N285="sníž. přenesená",J285,0)</f>
        <v>0</v>
      </c>
      <c r="BI285" s="102">
        <f>IF(N285="nulová",J285,0)</f>
        <v>0</v>
      </c>
      <c r="BJ285" s="10" t="s">
        <v>83</v>
      </c>
      <c r="BK285" s="102">
        <f>ROUND(I285*H285,2)</f>
        <v>89143.11</v>
      </c>
      <c r="BL285" s="10" t="s">
        <v>281</v>
      </c>
      <c r="BM285" s="101" t="s">
        <v>1187</v>
      </c>
    </row>
    <row r="286" spans="2:65" s="1" customFormat="1" x14ac:dyDescent="0.2">
      <c r="B286" s="21"/>
      <c r="D286" s="103" t="s">
        <v>180</v>
      </c>
      <c r="F286" s="104" t="s">
        <v>913</v>
      </c>
      <c r="I286" s="105"/>
      <c r="L286" s="21"/>
      <c r="M286" s="106"/>
      <c r="T286" s="33"/>
      <c r="AT286" s="10" t="s">
        <v>180</v>
      </c>
      <c r="AU286" s="10" t="s">
        <v>85</v>
      </c>
    </row>
    <row r="287" spans="2:65" s="1" customFormat="1" ht="16.5" customHeight="1" x14ac:dyDescent="0.2">
      <c r="B287" s="21"/>
      <c r="C287" s="152" t="s">
        <v>519</v>
      </c>
      <c r="D287" s="152" t="s">
        <v>174</v>
      </c>
      <c r="E287" s="153" t="s">
        <v>916</v>
      </c>
      <c r="F287" s="154" t="s">
        <v>917</v>
      </c>
      <c r="G287" s="155" t="s">
        <v>295</v>
      </c>
      <c r="H287" s="156">
        <v>6.766</v>
      </c>
      <c r="I287" s="94">
        <v>49070.36</v>
      </c>
      <c r="J287" s="157">
        <f>ROUND(I287*H287,2)</f>
        <v>332010.06</v>
      </c>
      <c r="K287" s="158"/>
      <c r="L287" s="21"/>
      <c r="M287" s="159" t="s">
        <v>1</v>
      </c>
      <c r="N287" s="98" t="s">
        <v>40</v>
      </c>
      <c r="P287" s="99">
        <f>O287*H287</f>
        <v>0</v>
      </c>
      <c r="Q287" s="99">
        <v>0</v>
      </c>
      <c r="R287" s="99">
        <f>Q287*H287</f>
        <v>0</v>
      </c>
      <c r="S287" s="99">
        <v>0</v>
      </c>
      <c r="T287" s="100">
        <f>S287*H287</f>
        <v>0</v>
      </c>
      <c r="AR287" s="101" t="s">
        <v>281</v>
      </c>
      <c r="AT287" s="101" t="s">
        <v>174</v>
      </c>
      <c r="AU287" s="101" t="s">
        <v>85</v>
      </c>
      <c r="AY287" s="10" t="s">
        <v>172</v>
      </c>
      <c r="BE287" s="102">
        <f>IF(N287="základní",J287,0)</f>
        <v>332010.06</v>
      </c>
      <c r="BF287" s="102">
        <f>IF(N287="snížená",J287,0)</f>
        <v>0</v>
      </c>
      <c r="BG287" s="102">
        <f>IF(N287="zákl. přenesená",J287,0)</f>
        <v>0</v>
      </c>
      <c r="BH287" s="102">
        <f>IF(N287="sníž. přenesená",J287,0)</f>
        <v>0</v>
      </c>
      <c r="BI287" s="102">
        <f>IF(N287="nulová",J287,0)</f>
        <v>0</v>
      </c>
      <c r="BJ287" s="10" t="s">
        <v>83</v>
      </c>
      <c r="BK287" s="102">
        <f>ROUND(I287*H287,2)</f>
        <v>332010.06</v>
      </c>
      <c r="BL287" s="10" t="s">
        <v>281</v>
      </c>
      <c r="BM287" s="101" t="s">
        <v>1188</v>
      </c>
    </row>
    <row r="288" spans="2:65" s="1" customFormat="1" x14ac:dyDescent="0.2">
      <c r="B288" s="21"/>
      <c r="D288" s="103" t="s">
        <v>180</v>
      </c>
      <c r="F288" s="104" t="s">
        <v>917</v>
      </c>
      <c r="I288" s="105"/>
      <c r="L288" s="21"/>
      <c r="M288" s="106"/>
      <c r="T288" s="33"/>
      <c r="AT288" s="10" t="s">
        <v>180</v>
      </c>
      <c r="AU288" s="10" t="s">
        <v>85</v>
      </c>
    </row>
    <row r="289" spans="2:65" s="7" customFormat="1" x14ac:dyDescent="0.2">
      <c r="B289" s="107"/>
      <c r="D289" s="103" t="s">
        <v>182</v>
      </c>
      <c r="E289" s="108" t="s">
        <v>1</v>
      </c>
      <c r="F289" s="109" t="s">
        <v>1189</v>
      </c>
      <c r="H289" s="110">
        <v>6.766</v>
      </c>
      <c r="I289" s="111"/>
      <c r="L289" s="107"/>
      <c r="M289" s="112"/>
      <c r="T289" s="113"/>
      <c r="AT289" s="108" t="s">
        <v>182</v>
      </c>
      <c r="AU289" s="108" t="s">
        <v>85</v>
      </c>
      <c r="AV289" s="7" t="s">
        <v>85</v>
      </c>
      <c r="AW289" s="7" t="s">
        <v>32</v>
      </c>
      <c r="AX289" s="7" t="s">
        <v>75</v>
      </c>
      <c r="AY289" s="108" t="s">
        <v>172</v>
      </c>
    </row>
    <row r="290" spans="2:65" s="8" customFormat="1" x14ac:dyDescent="0.2">
      <c r="B290" s="114"/>
      <c r="D290" s="103" t="s">
        <v>182</v>
      </c>
      <c r="E290" s="115" t="s">
        <v>1</v>
      </c>
      <c r="F290" s="116" t="s">
        <v>186</v>
      </c>
      <c r="H290" s="117">
        <v>6.766</v>
      </c>
      <c r="I290" s="118"/>
      <c r="L290" s="114"/>
      <c r="M290" s="119"/>
      <c r="T290" s="120"/>
      <c r="AT290" s="115" t="s">
        <v>182</v>
      </c>
      <c r="AU290" s="115" t="s">
        <v>85</v>
      </c>
      <c r="AV290" s="8" t="s">
        <v>178</v>
      </c>
      <c r="AW290" s="8" t="s">
        <v>32</v>
      </c>
      <c r="AX290" s="8" t="s">
        <v>83</v>
      </c>
      <c r="AY290" s="115" t="s">
        <v>172</v>
      </c>
    </row>
    <row r="291" spans="2:65" s="1" customFormat="1" ht="16.5" customHeight="1" x14ac:dyDescent="0.2">
      <c r="B291" s="21"/>
      <c r="C291" s="152" t="s">
        <v>527</v>
      </c>
      <c r="D291" s="152" t="s">
        <v>174</v>
      </c>
      <c r="E291" s="153" t="s">
        <v>924</v>
      </c>
      <c r="F291" s="154" t="s">
        <v>925</v>
      </c>
      <c r="G291" s="155" t="s">
        <v>926</v>
      </c>
      <c r="H291" s="156">
        <v>78</v>
      </c>
      <c r="I291" s="94">
        <v>797.34</v>
      </c>
      <c r="J291" s="157">
        <f>ROUND(I291*H291,2)</f>
        <v>62192.52</v>
      </c>
      <c r="K291" s="158"/>
      <c r="L291" s="21"/>
      <c r="M291" s="159" t="s">
        <v>1</v>
      </c>
      <c r="N291" s="98" t="s">
        <v>40</v>
      </c>
      <c r="P291" s="99">
        <f>O291*H291</f>
        <v>0</v>
      </c>
      <c r="Q291" s="99">
        <v>0</v>
      </c>
      <c r="R291" s="99">
        <f>Q291*H291</f>
        <v>0</v>
      </c>
      <c r="S291" s="99">
        <v>0</v>
      </c>
      <c r="T291" s="100">
        <f>S291*H291</f>
        <v>0</v>
      </c>
      <c r="AR291" s="101" t="s">
        <v>281</v>
      </c>
      <c r="AT291" s="101" t="s">
        <v>174</v>
      </c>
      <c r="AU291" s="101" t="s">
        <v>85</v>
      </c>
      <c r="AY291" s="10" t="s">
        <v>172</v>
      </c>
      <c r="BE291" s="102">
        <f>IF(N291="základní",J291,0)</f>
        <v>62192.52</v>
      </c>
      <c r="BF291" s="102">
        <f>IF(N291="snížená",J291,0)</f>
        <v>0</v>
      </c>
      <c r="BG291" s="102">
        <f>IF(N291="zákl. přenesená",J291,0)</f>
        <v>0</v>
      </c>
      <c r="BH291" s="102">
        <f>IF(N291="sníž. přenesená",J291,0)</f>
        <v>0</v>
      </c>
      <c r="BI291" s="102">
        <f>IF(N291="nulová",J291,0)</f>
        <v>0</v>
      </c>
      <c r="BJ291" s="10" t="s">
        <v>83</v>
      </c>
      <c r="BK291" s="102">
        <f>ROUND(I291*H291,2)</f>
        <v>62192.52</v>
      </c>
      <c r="BL291" s="10" t="s">
        <v>281</v>
      </c>
      <c r="BM291" s="101" t="s">
        <v>1190</v>
      </c>
    </row>
    <row r="292" spans="2:65" s="1" customFormat="1" x14ac:dyDescent="0.2">
      <c r="B292" s="21"/>
      <c r="D292" s="103" t="s">
        <v>180</v>
      </c>
      <c r="F292" s="104" t="s">
        <v>925</v>
      </c>
      <c r="I292" s="105"/>
      <c r="L292" s="21"/>
      <c r="M292" s="106"/>
      <c r="T292" s="33"/>
      <c r="AT292" s="10" t="s">
        <v>180</v>
      </c>
      <c r="AU292" s="10" t="s">
        <v>85</v>
      </c>
    </row>
    <row r="293" spans="2:65" s="1" customFormat="1" ht="24.2" customHeight="1" x14ac:dyDescent="0.2">
      <c r="B293" s="21"/>
      <c r="C293" s="152" t="s">
        <v>532</v>
      </c>
      <c r="D293" s="152" t="s">
        <v>174</v>
      </c>
      <c r="E293" s="153" t="s">
        <v>1191</v>
      </c>
      <c r="F293" s="154" t="s">
        <v>1192</v>
      </c>
      <c r="G293" s="155" t="s">
        <v>232</v>
      </c>
      <c r="H293" s="156">
        <v>4400</v>
      </c>
      <c r="I293" s="94">
        <v>4.8499999999999996</v>
      </c>
      <c r="J293" s="157">
        <f>ROUND(I293*H293,2)</f>
        <v>21340</v>
      </c>
      <c r="K293" s="158"/>
      <c r="L293" s="21"/>
      <c r="M293" s="159" t="s">
        <v>1</v>
      </c>
      <c r="N293" s="98" t="s">
        <v>40</v>
      </c>
      <c r="P293" s="99">
        <f>O293*H293</f>
        <v>0</v>
      </c>
      <c r="Q293" s="99">
        <v>0</v>
      </c>
      <c r="R293" s="99">
        <f>Q293*H293</f>
        <v>0</v>
      </c>
      <c r="S293" s="99">
        <v>0</v>
      </c>
      <c r="T293" s="100">
        <f>S293*H293</f>
        <v>0</v>
      </c>
      <c r="AR293" s="101" t="s">
        <v>281</v>
      </c>
      <c r="AT293" s="101" t="s">
        <v>174</v>
      </c>
      <c r="AU293" s="101" t="s">
        <v>85</v>
      </c>
      <c r="AY293" s="10" t="s">
        <v>172</v>
      </c>
      <c r="BE293" s="102">
        <f>IF(N293="základní",J293,0)</f>
        <v>21340</v>
      </c>
      <c r="BF293" s="102">
        <f>IF(N293="snížená",J293,0)</f>
        <v>0</v>
      </c>
      <c r="BG293" s="102">
        <f>IF(N293="zákl. přenesená",J293,0)</f>
        <v>0</v>
      </c>
      <c r="BH293" s="102">
        <f>IF(N293="sníž. přenesená",J293,0)</f>
        <v>0</v>
      </c>
      <c r="BI293" s="102">
        <f>IF(N293="nulová",J293,0)</f>
        <v>0</v>
      </c>
      <c r="BJ293" s="10" t="s">
        <v>83</v>
      </c>
      <c r="BK293" s="102">
        <f>ROUND(I293*H293,2)</f>
        <v>21340</v>
      </c>
      <c r="BL293" s="10" t="s">
        <v>281</v>
      </c>
      <c r="BM293" s="101" t="s">
        <v>1193</v>
      </c>
    </row>
    <row r="294" spans="2:65" s="1" customFormat="1" ht="19.5" x14ac:dyDescent="0.2">
      <c r="B294" s="21"/>
      <c r="D294" s="103" t="s">
        <v>180</v>
      </c>
      <c r="F294" s="104" t="s">
        <v>1192</v>
      </c>
      <c r="I294" s="105"/>
      <c r="L294" s="21"/>
      <c r="M294" s="106"/>
      <c r="T294" s="33"/>
      <c r="AT294" s="10" t="s">
        <v>180</v>
      </c>
      <c r="AU294" s="10" t="s">
        <v>85</v>
      </c>
    </row>
    <row r="295" spans="2:65" s="1" customFormat="1" ht="24.2" customHeight="1" x14ac:dyDescent="0.2">
      <c r="B295" s="21"/>
      <c r="C295" s="152" t="s">
        <v>541</v>
      </c>
      <c r="D295" s="152" t="s">
        <v>174</v>
      </c>
      <c r="E295" s="153" t="s">
        <v>1194</v>
      </c>
      <c r="F295" s="154" t="s">
        <v>1195</v>
      </c>
      <c r="G295" s="155" t="s">
        <v>232</v>
      </c>
      <c r="H295" s="156">
        <v>1418.48</v>
      </c>
      <c r="I295" s="94">
        <v>184.29999999999998</v>
      </c>
      <c r="J295" s="157">
        <f>ROUND(I295*H295,2)</f>
        <v>261425.86</v>
      </c>
      <c r="K295" s="158"/>
      <c r="L295" s="21"/>
      <c r="M295" s="159" t="s">
        <v>1</v>
      </c>
      <c r="N295" s="98" t="s">
        <v>40</v>
      </c>
      <c r="P295" s="99">
        <f>O295*H295</f>
        <v>0</v>
      </c>
      <c r="Q295" s="99">
        <v>0</v>
      </c>
      <c r="R295" s="99">
        <f>Q295*H295</f>
        <v>0</v>
      </c>
      <c r="S295" s="99">
        <v>0</v>
      </c>
      <c r="T295" s="100">
        <f>S295*H295</f>
        <v>0</v>
      </c>
      <c r="AR295" s="101" t="s">
        <v>281</v>
      </c>
      <c r="AT295" s="101" t="s">
        <v>174</v>
      </c>
      <c r="AU295" s="101" t="s">
        <v>85</v>
      </c>
      <c r="AY295" s="10" t="s">
        <v>172</v>
      </c>
      <c r="BE295" s="102">
        <f>IF(N295="základní",J295,0)</f>
        <v>261425.86</v>
      </c>
      <c r="BF295" s="102">
        <f>IF(N295="snížená",J295,0)</f>
        <v>0</v>
      </c>
      <c r="BG295" s="102">
        <f>IF(N295="zákl. přenesená",J295,0)</f>
        <v>0</v>
      </c>
      <c r="BH295" s="102">
        <f>IF(N295="sníž. přenesená",J295,0)</f>
        <v>0</v>
      </c>
      <c r="BI295" s="102">
        <f>IF(N295="nulová",J295,0)</f>
        <v>0</v>
      </c>
      <c r="BJ295" s="10" t="s">
        <v>83</v>
      </c>
      <c r="BK295" s="102">
        <f>ROUND(I295*H295,2)</f>
        <v>261425.86</v>
      </c>
      <c r="BL295" s="10" t="s">
        <v>281</v>
      </c>
      <c r="BM295" s="101" t="s">
        <v>1196</v>
      </c>
    </row>
    <row r="296" spans="2:65" s="1" customFormat="1" ht="19.5" x14ac:dyDescent="0.2">
      <c r="B296" s="21"/>
      <c r="D296" s="103" t="s">
        <v>180</v>
      </c>
      <c r="F296" s="104" t="s">
        <v>1195</v>
      </c>
      <c r="I296" s="105"/>
      <c r="L296" s="21"/>
      <c r="M296" s="106"/>
      <c r="T296" s="33"/>
      <c r="AT296" s="10" t="s">
        <v>180</v>
      </c>
      <c r="AU296" s="10" t="s">
        <v>85</v>
      </c>
    </row>
    <row r="297" spans="2:65" s="1" customFormat="1" ht="24.2" customHeight="1" x14ac:dyDescent="0.2">
      <c r="B297" s="21"/>
      <c r="C297" s="152" t="s">
        <v>896</v>
      </c>
      <c r="D297" s="152" t="s">
        <v>174</v>
      </c>
      <c r="E297" s="153" t="s">
        <v>900</v>
      </c>
      <c r="F297" s="154" t="s">
        <v>1197</v>
      </c>
      <c r="G297" s="155" t="s">
        <v>232</v>
      </c>
      <c r="H297" s="156">
        <v>6443.9530000000004</v>
      </c>
      <c r="I297" s="94">
        <v>171.69</v>
      </c>
      <c r="J297" s="157">
        <f>ROUND(I297*H297,2)</f>
        <v>1106362.29</v>
      </c>
      <c r="K297" s="158"/>
      <c r="L297" s="21"/>
      <c r="M297" s="159" t="s">
        <v>1</v>
      </c>
      <c r="N297" s="98" t="s">
        <v>40</v>
      </c>
      <c r="P297" s="99">
        <f>O297*H297</f>
        <v>0</v>
      </c>
      <c r="Q297" s="99">
        <v>0</v>
      </c>
      <c r="R297" s="99">
        <f>Q297*H297</f>
        <v>0</v>
      </c>
      <c r="S297" s="99">
        <v>0</v>
      </c>
      <c r="T297" s="100">
        <f>S297*H297</f>
        <v>0</v>
      </c>
      <c r="AR297" s="101" t="s">
        <v>281</v>
      </c>
      <c r="AT297" s="101" t="s">
        <v>174</v>
      </c>
      <c r="AU297" s="101" t="s">
        <v>85</v>
      </c>
      <c r="AY297" s="10" t="s">
        <v>172</v>
      </c>
      <c r="BE297" s="102">
        <f>IF(N297="základní",J297,0)</f>
        <v>1106362.29</v>
      </c>
      <c r="BF297" s="102">
        <f>IF(N297="snížená",J297,0)</f>
        <v>0</v>
      </c>
      <c r="BG297" s="102">
        <f>IF(N297="zákl. přenesená",J297,0)</f>
        <v>0</v>
      </c>
      <c r="BH297" s="102">
        <f>IF(N297="sníž. přenesená",J297,0)</f>
        <v>0</v>
      </c>
      <c r="BI297" s="102">
        <f>IF(N297="nulová",J297,0)</f>
        <v>0</v>
      </c>
      <c r="BJ297" s="10" t="s">
        <v>83</v>
      </c>
      <c r="BK297" s="102">
        <f>ROUND(I297*H297,2)</f>
        <v>1106362.29</v>
      </c>
      <c r="BL297" s="10" t="s">
        <v>281</v>
      </c>
      <c r="BM297" s="101" t="s">
        <v>1198</v>
      </c>
    </row>
    <row r="298" spans="2:65" s="1" customFormat="1" ht="19.5" x14ac:dyDescent="0.2">
      <c r="B298" s="21"/>
      <c r="D298" s="103" t="s">
        <v>180</v>
      </c>
      <c r="F298" s="104" t="s">
        <v>1197</v>
      </c>
      <c r="I298" s="105"/>
      <c r="L298" s="21"/>
      <c r="M298" s="106"/>
      <c r="T298" s="33"/>
      <c r="AT298" s="10" t="s">
        <v>180</v>
      </c>
      <c r="AU298" s="10" t="s">
        <v>85</v>
      </c>
    </row>
    <row r="299" spans="2:65" s="1" customFormat="1" ht="16.5" customHeight="1" x14ac:dyDescent="0.2">
      <c r="B299" s="21"/>
      <c r="C299" s="152" t="s">
        <v>802</v>
      </c>
      <c r="D299" s="152" t="s">
        <v>174</v>
      </c>
      <c r="E299" s="153" t="s">
        <v>908</v>
      </c>
      <c r="F299" s="154" t="s">
        <v>1199</v>
      </c>
      <c r="G299" s="155" t="s">
        <v>728</v>
      </c>
      <c r="H299" s="156">
        <v>30</v>
      </c>
      <c r="I299" s="94">
        <v>209.51999999999998</v>
      </c>
      <c r="J299" s="157">
        <f>ROUND(I299*H299,2)</f>
        <v>6285.6</v>
      </c>
      <c r="K299" s="158"/>
      <c r="L299" s="21"/>
      <c r="M299" s="159" t="s">
        <v>1</v>
      </c>
      <c r="N299" s="98" t="s">
        <v>40</v>
      </c>
      <c r="P299" s="99">
        <f>O299*H299</f>
        <v>0</v>
      </c>
      <c r="Q299" s="99">
        <v>0</v>
      </c>
      <c r="R299" s="99">
        <f>Q299*H299</f>
        <v>0</v>
      </c>
      <c r="S299" s="99">
        <v>0</v>
      </c>
      <c r="T299" s="100">
        <f>S299*H299</f>
        <v>0</v>
      </c>
      <c r="AR299" s="101" t="s">
        <v>281</v>
      </c>
      <c r="AT299" s="101" t="s">
        <v>174</v>
      </c>
      <c r="AU299" s="101" t="s">
        <v>85</v>
      </c>
      <c r="AY299" s="10" t="s">
        <v>172</v>
      </c>
      <c r="BE299" s="102">
        <f>IF(N299="základní",J299,0)</f>
        <v>6285.6</v>
      </c>
      <c r="BF299" s="102">
        <f>IF(N299="snížená",J299,0)</f>
        <v>0</v>
      </c>
      <c r="BG299" s="102">
        <f>IF(N299="zákl. přenesená",J299,0)</f>
        <v>0</v>
      </c>
      <c r="BH299" s="102">
        <f>IF(N299="sníž. přenesená",J299,0)</f>
        <v>0</v>
      </c>
      <c r="BI299" s="102">
        <f>IF(N299="nulová",J299,0)</f>
        <v>0</v>
      </c>
      <c r="BJ299" s="10" t="s">
        <v>83</v>
      </c>
      <c r="BK299" s="102">
        <f>ROUND(I299*H299,2)</f>
        <v>6285.6</v>
      </c>
      <c r="BL299" s="10" t="s">
        <v>281</v>
      </c>
      <c r="BM299" s="101" t="s">
        <v>1200</v>
      </c>
    </row>
    <row r="300" spans="2:65" s="1" customFormat="1" x14ac:dyDescent="0.2">
      <c r="B300" s="21"/>
      <c r="D300" s="103" t="s">
        <v>180</v>
      </c>
      <c r="F300" s="104" t="s">
        <v>1199</v>
      </c>
      <c r="I300" s="105"/>
      <c r="L300" s="21"/>
      <c r="M300" s="106"/>
      <c r="T300" s="33"/>
      <c r="AT300" s="10" t="s">
        <v>180</v>
      </c>
      <c r="AU300" s="10" t="s">
        <v>85</v>
      </c>
    </row>
    <row r="301" spans="2:65" s="1" customFormat="1" ht="21.75" customHeight="1" x14ac:dyDescent="0.2">
      <c r="B301" s="21"/>
      <c r="C301" s="152" t="s">
        <v>903</v>
      </c>
      <c r="D301" s="152" t="s">
        <v>174</v>
      </c>
      <c r="E301" s="153" t="s">
        <v>921</v>
      </c>
      <c r="F301" s="154" t="s">
        <v>922</v>
      </c>
      <c r="G301" s="155" t="s">
        <v>295</v>
      </c>
      <c r="H301" s="156">
        <v>8.5779999999999994</v>
      </c>
      <c r="I301" s="94">
        <v>184.29999999999998</v>
      </c>
      <c r="J301" s="157">
        <f>ROUND(I301*H301,2)</f>
        <v>1580.93</v>
      </c>
      <c r="K301" s="158"/>
      <c r="L301" s="21"/>
      <c r="M301" s="159" t="s">
        <v>1</v>
      </c>
      <c r="N301" s="98" t="s">
        <v>40</v>
      </c>
      <c r="P301" s="99">
        <f>O301*H301</f>
        <v>0</v>
      </c>
      <c r="Q301" s="99">
        <v>0</v>
      </c>
      <c r="R301" s="99">
        <f>Q301*H301</f>
        <v>0</v>
      </c>
      <c r="S301" s="99">
        <v>0</v>
      </c>
      <c r="T301" s="100">
        <f>S301*H301</f>
        <v>0</v>
      </c>
      <c r="AR301" s="101" t="s">
        <v>281</v>
      </c>
      <c r="AT301" s="101" t="s">
        <v>174</v>
      </c>
      <c r="AU301" s="101" t="s">
        <v>85</v>
      </c>
      <c r="AY301" s="10" t="s">
        <v>172</v>
      </c>
      <c r="BE301" s="102">
        <f>IF(N301="základní",J301,0)</f>
        <v>1580.93</v>
      </c>
      <c r="BF301" s="102">
        <f>IF(N301="snížená",J301,0)</f>
        <v>0</v>
      </c>
      <c r="BG301" s="102">
        <f>IF(N301="zákl. přenesená",J301,0)</f>
        <v>0</v>
      </c>
      <c r="BH301" s="102">
        <f>IF(N301="sníž. přenesená",J301,0)</f>
        <v>0</v>
      </c>
      <c r="BI301" s="102">
        <f>IF(N301="nulová",J301,0)</f>
        <v>0</v>
      </c>
      <c r="BJ301" s="10" t="s">
        <v>83</v>
      </c>
      <c r="BK301" s="102">
        <f>ROUND(I301*H301,2)</f>
        <v>1580.93</v>
      </c>
      <c r="BL301" s="10" t="s">
        <v>281</v>
      </c>
      <c r="BM301" s="101" t="s">
        <v>1201</v>
      </c>
    </row>
    <row r="302" spans="2:65" s="1" customFormat="1" x14ac:dyDescent="0.2">
      <c r="B302" s="21"/>
      <c r="D302" s="103" t="s">
        <v>180</v>
      </c>
      <c r="F302" s="104" t="s">
        <v>922</v>
      </c>
      <c r="I302" s="105"/>
      <c r="L302" s="21"/>
      <c r="M302" s="140"/>
      <c r="N302" s="141"/>
      <c r="O302" s="141"/>
      <c r="P302" s="141"/>
      <c r="Q302" s="141"/>
      <c r="R302" s="141"/>
      <c r="S302" s="141"/>
      <c r="T302" s="142"/>
      <c r="AT302" s="10" t="s">
        <v>180</v>
      </c>
      <c r="AU302" s="10" t="s">
        <v>85</v>
      </c>
    </row>
    <row r="303" spans="2:65" s="1" customFormat="1" ht="6.95" customHeight="1" x14ac:dyDescent="0.2">
      <c r="B303" s="27"/>
      <c r="C303" s="28"/>
      <c r="D303" s="28"/>
      <c r="E303" s="28"/>
      <c r="F303" s="28"/>
      <c r="G303" s="28"/>
      <c r="H303" s="28"/>
      <c r="I303" s="188"/>
      <c r="J303" s="28"/>
      <c r="K303" s="28"/>
      <c r="L303" s="21"/>
    </row>
  </sheetData>
  <sheetProtection algorithmName="SHA-512" hashValue="NQKRKwqBdTAXqnrSotwj2Ic+NQMS8HdCnPqET9dczjm6AaNgIIDAxlYfywGjEMHbWwA/Z/5GxuTUW+Q9DkxilA==" saltValue="DGdZS8Q+hZOKVrjV18enGg==" spinCount="100000" sheet="1" objects="1" scenarios="1"/>
  <autoFilter ref="C132:K302" xr:uid="{00000000-0009-0000-0000-000007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98"/>
  <sheetViews>
    <sheetView showGridLines="0" topLeftCell="A16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66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0" t="s">
        <v>112</v>
      </c>
      <c r="AZ2" s="41" t="s">
        <v>119</v>
      </c>
      <c r="BA2" s="41" t="s">
        <v>119</v>
      </c>
      <c r="BB2" s="41" t="s">
        <v>1</v>
      </c>
      <c r="BC2" s="41" t="s">
        <v>1202</v>
      </c>
      <c r="BD2" s="41" t="s">
        <v>85</v>
      </c>
    </row>
    <row r="3" spans="2:56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85</v>
      </c>
      <c r="AZ3" s="41" t="s">
        <v>121</v>
      </c>
      <c r="BA3" s="41" t="s">
        <v>122</v>
      </c>
      <c r="BB3" s="41" t="s">
        <v>1</v>
      </c>
      <c r="BC3" s="41" t="s">
        <v>1203</v>
      </c>
      <c r="BD3" s="41" t="s">
        <v>85</v>
      </c>
    </row>
    <row r="4" spans="2:56" ht="24.95" customHeight="1" x14ac:dyDescent="0.2">
      <c r="B4" s="13"/>
      <c r="D4" s="14" t="s">
        <v>124</v>
      </c>
      <c r="L4" s="13"/>
      <c r="M4" s="42" t="s">
        <v>10</v>
      </c>
      <c r="AT4" s="10" t="s">
        <v>3</v>
      </c>
      <c r="AZ4" s="41" t="s">
        <v>1204</v>
      </c>
      <c r="BA4" s="41" t="s">
        <v>1205</v>
      </c>
      <c r="BB4" s="41" t="s">
        <v>1</v>
      </c>
      <c r="BC4" s="41" t="s">
        <v>1206</v>
      </c>
      <c r="BD4" s="41" t="s">
        <v>85</v>
      </c>
    </row>
    <row r="5" spans="2:56" ht="6.95" customHeight="1" x14ac:dyDescent="0.2">
      <c r="B5" s="13"/>
      <c r="L5" s="13"/>
      <c r="AZ5" s="41" t="s">
        <v>125</v>
      </c>
      <c r="BA5" s="41" t="s">
        <v>125</v>
      </c>
      <c r="BB5" s="41" t="s">
        <v>1</v>
      </c>
      <c r="BC5" s="41" t="s">
        <v>1207</v>
      </c>
      <c r="BD5" s="41" t="s">
        <v>85</v>
      </c>
    </row>
    <row r="6" spans="2:56" ht="12" customHeight="1" x14ac:dyDescent="0.2">
      <c r="B6" s="13"/>
      <c r="D6" s="18" t="s">
        <v>16</v>
      </c>
      <c r="L6" s="13"/>
      <c r="AZ6" s="41" t="s">
        <v>137</v>
      </c>
      <c r="BA6" s="41" t="s">
        <v>138</v>
      </c>
      <c r="BB6" s="41" t="s">
        <v>1</v>
      </c>
      <c r="BC6" s="41" t="s">
        <v>1208</v>
      </c>
      <c r="BD6" s="41" t="s">
        <v>85</v>
      </c>
    </row>
    <row r="7" spans="2:56" ht="16.5" customHeight="1" x14ac:dyDescent="0.2">
      <c r="B7" s="13"/>
      <c r="E7" s="298" t="str">
        <f>'Rekapitulace stavby'!K6</f>
        <v>Cyklistická komunikace Romže</v>
      </c>
      <c r="F7" s="299"/>
      <c r="G7" s="299"/>
      <c r="H7" s="299"/>
      <c r="L7" s="13"/>
    </row>
    <row r="8" spans="2:56" s="1" customFormat="1" ht="12" customHeight="1" x14ac:dyDescent="0.2">
      <c r="B8" s="21"/>
      <c r="D8" s="18" t="s">
        <v>136</v>
      </c>
      <c r="L8" s="21"/>
    </row>
    <row r="9" spans="2:56" s="1" customFormat="1" ht="16.5" customHeight="1" x14ac:dyDescent="0.2">
      <c r="B9" s="21"/>
      <c r="E9" s="291" t="s">
        <v>1209</v>
      </c>
      <c r="F9" s="297"/>
      <c r="G9" s="297"/>
      <c r="H9" s="297"/>
      <c r="L9" s="21"/>
    </row>
    <row r="10" spans="2:56" s="1" customFormat="1" x14ac:dyDescent="0.2">
      <c r="B10" s="21"/>
      <c r="L10" s="21"/>
    </row>
    <row r="11" spans="2:56" s="1" customFormat="1" ht="12" customHeight="1" x14ac:dyDescent="0.2">
      <c r="B11" s="21"/>
      <c r="D11" s="18" t="s">
        <v>18</v>
      </c>
      <c r="F11" s="16" t="s">
        <v>1</v>
      </c>
      <c r="I11" s="18" t="s">
        <v>19</v>
      </c>
      <c r="J11" s="16" t="s">
        <v>1</v>
      </c>
      <c r="L11" s="21"/>
    </row>
    <row r="12" spans="2:56" s="1" customFormat="1" ht="12" customHeight="1" x14ac:dyDescent="0.2">
      <c r="B12" s="21"/>
      <c r="D12" s="18" t="s">
        <v>20</v>
      </c>
      <c r="F12" s="16" t="s">
        <v>21</v>
      </c>
      <c r="I12" s="18" t="s">
        <v>22</v>
      </c>
      <c r="J12" s="31" t="str">
        <f>'Rekapitulace stavby'!AN8</f>
        <v>7. 7. 2022</v>
      </c>
      <c r="L12" s="21"/>
    </row>
    <row r="13" spans="2:56" s="1" customFormat="1" ht="10.9" customHeight="1" x14ac:dyDescent="0.2">
      <c r="B13" s="21"/>
      <c r="L13" s="21"/>
    </row>
    <row r="14" spans="2:56" s="1" customFormat="1" ht="12" customHeight="1" x14ac:dyDescent="0.2">
      <c r="B14" s="21"/>
      <c r="D14" s="18" t="s">
        <v>24</v>
      </c>
      <c r="I14" s="18" t="s">
        <v>25</v>
      </c>
      <c r="J14" s="16" t="s">
        <v>1</v>
      </c>
      <c r="L14" s="21"/>
    </row>
    <row r="15" spans="2:56" s="1" customFormat="1" ht="18" customHeight="1" x14ac:dyDescent="0.2">
      <c r="B15" s="21"/>
      <c r="E15" s="16" t="s">
        <v>26</v>
      </c>
      <c r="I15" s="18" t="s">
        <v>27</v>
      </c>
      <c r="J15" s="16" t="s">
        <v>1</v>
      </c>
      <c r="L15" s="21"/>
    </row>
    <row r="16" spans="2:56" s="1" customFormat="1" ht="6.95" customHeight="1" x14ac:dyDescent="0.2">
      <c r="B16" s="21"/>
      <c r="L16" s="21"/>
    </row>
    <row r="17" spans="2:12" s="1" customFormat="1" ht="12" customHeight="1" x14ac:dyDescent="0.2">
      <c r="B17" s="21"/>
      <c r="D17" s="18" t="s">
        <v>28</v>
      </c>
      <c r="I17" s="18" t="s">
        <v>25</v>
      </c>
      <c r="J17" s="19" t="str">
        <f>'Rekapitulace stavby'!AN13</f>
        <v>Vyplň údaj</v>
      </c>
      <c r="L17" s="21"/>
    </row>
    <row r="18" spans="2:12" s="1" customFormat="1" ht="18" customHeight="1" x14ac:dyDescent="0.2">
      <c r="B18" s="21"/>
      <c r="E18" s="301" t="str">
        <f>'Rekapitulace stavby'!E14</f>
        <v>Vyplň údaj</v>
      </c>
      <c r="F18" s="283"/>
      <c r="G18" s="283"/>
      <c r="H18" s="283"/>
      <c r="I18" s="18" t="s">
        <v>27</v>
      </c>
      <c r="J18" s="19" t="str">
        <f>'Rekapitulace stavby'!AN14</f>
        <v>Vyplň údaj</v>
      </c>
      <c r="L18" s="21"/>
    </row>
    <row r="19" spans="2:12" s="1" customFormat="1" ht="6.95" customHeight="1" x14ac:dyDescent="0.2">
      <c r="B19" s="21"/>
      <c r="L19" s="21"/>
    </row>
    <row r="20" spans="2:12" s="1" customFormat="1" ht="12" customHeight="1" x14ac:dyDescent="0.2">
      <c r="B20" s="21"/>
      <c r="D20" s="18" t="s">
        <v>30</v>
      </c>
      <c r="I20" s="18" t="s">
        <v>25</v>
      </c>
      <c r="J20" s="16" t="s">
        <v>1</v>
      </c>
      <c r="L20" s="21"/>
    </row>
    <row r="21" spans="2:12" s="1" customFormat="1" ht="18" customHeight="1" x14ac:dyDescent="0.2">
      <c r="B21" s="21"/>
      <c r="E21" s="16" t="s">
        <v>31</v>
      </c>
      <c r="I21" s="18" t="s">
        <v>27</v>
      </c>
      <c r="J21" s="16" t="s">
        <v>1</v>
      </c>
      <c r="L21" s="21"/>
    </row>
    <row r="22" spans="2:12" s="1" customFormat="1" ht="6.95" customHeight="1" x14ac:dyDescent="0.2">
      <c r="B22" s="21"/>
      <c r="L22" s="21"/>
    </row>
    <row r="23" spans="2:12" s="1" customFormat="1" ht="12" customHeight="1" x14ac:dyDescent="0.2">
      <c r="B23" s="21"/>
      <c r="D23" s="18" t="s">
        <v>33</v>
      </c>
      <c r="I23" s="18" t="s">
        <v>25</v>
      </c>
      <c r="J23" s="16" t="str">
        <f>IF('Rekapitulace stavby'!AN19="","",'Rekapitulace stavby'!AN19)</f>
        <v/>
      </c>
      <c r="L23" s="21"/>
    </row>
    <row r="24" spans="2:12" s="1" customFormat="1" ht="18" customHeight="1" x14ac:dyDescent="0.2">
      <c r="B24" s="21"/>
      <c r="E24" s="16" t="str">
        <f>IF('Rekapitulace stavby'!E20="","",'Rekapitulace stavby'!E20)</f>
        <v xml:space="preserve"> </v>
      </c>
      <c r="I24" s="18" t="s">
        <v>27</v>
      </c>
      <c r="J24" s="16" t="str">
        <f>IF('Rekapitulace stavby'!AN20="","",'Rekapitulace stavby'!AN20)</f>
        <v/>
      </c>
      <c r="L24" s="21"/>
    </row>
    <row r="25" spans="2:12" s="1" customFormat="1" ht="6.95" customHeight="1" x14ac:dyDescent="0.2">
      <c r="B25" s="21"/>
      <c r="L25" s="21"/>
    </row>
    <row r="26" spans="2:12" s="1" customFormat="1" ht="12" customHeight="1" x14ac:dyDescent="0.2">
      <c r="B26" s="21"/>
      <c r="D26" s="18" t="s">
        <v>34</v>
      </c>
      <c r="L26" s="21"/>
    </row>
    <row r="27" spans="2:12" s="2" customFormat="1" ht="16.5" customHeight="1" x14ac:dyDescent="0.2">
      <c r="B27" s="43"/>
      <c r="E27" s="287" t="s">
        <v>1</v>
      </c>
      <c r="F27" s="287"/>
      <c r="G27" s="287"/>
      <c r="H27" s="287"/>
      <c r="L27" s="43"/>
    </row>
    <row r="28" spans="2:12" s="1" customFormat="1" ht="6.95" customHeight="1" x14ac:dyDescent="0.2">
      <c r="B28" s="21"/>
      <c r="L28" s="21"/>
    </row>
    <row r="29" spans="2:12" s="1" customFormat="1" ht="6.95" customHeight="1" x14ac:dyDescent="0.2">
      <c r="B29" s="21"/>
      <c r="D29" s="32"/>
      <c r="E29" s="32"/>
      <c r="F29" s="32"/>
      <c r="G29" s="32"/>
      <c r="H29" s="32"/>
      <c r="I29" s="32"/>
      <c r="J29" s="32"/>
      <c r="K29" s="32"/>
      <c r="L29" s="21"/>
    </row>
    <row r="30" spans="2:12" s="1" customFormat="1" ht="25.35" customHeight="1" x14ac:dyDescent="0.2">
      <c r="B30" s="21"/>
      <c r="D30" s="44" t="s">
        <v>35</v>
      </c>
      <c r="J30" s="40">
        <f>ROUND(J121, 2)</f>
        <v>0</v>
      </c>
      <c r="L30" s="21"/>
    </row>
    <row r="31" spans="2:12" s="1" customFormat="1" ht="6.95" customHeight="1" x14ac:dyDescent="0.2">
      <c r="B31" s="21"/>
      <c r="D31" s="32"/>
      <c r="E31" s="32"/>
      <c r="F31" s="32"/>
      <c r="G31" s="32"/>
      <c r="H31" s="32"/>
      <c r="I31" s="32"/>
      <c r="J31" s="32"/>
      <c r="K31" s="32"/>
      <c r="L31" s="21"/>
    </row>
    <row r="32" spans="2:12" s="1" customFormat="1" ht="14.45" customHeight="1" x14ac:dyDescent="0.2">
      <c r="B32" s="21"/>
      <c r="F32" s="23" t="s">
        <v>37</v>
      </c>
      <c r="I32" s="23" t="s">
        <v>36</v>
      </c>
      <c r="J32" s="23" t="s">
        <v>38</v>
      </c>
      <c r="L32" s="21"/>
    </row>
    <row r="33" spans="2:12" s="1" customFormat="1" ht="14.45" customHeight="1" x14ac:dyDescent="0.2">
      <c r="B33" s="21"/>
      <c r="D33" s="45" t="s">
        <v>39</v>
      </c>
      <c r="E33" s="18" t="s">
        <v>40</v>
      </c>
      <c r="F33" s="46">
        <f>ROUND((SUM(BE121:BE197)),  2)</f>
        <v>0</v>
      </c>
      <c r="I33" s="47">
        <v>0.21</v>
      </c>
      <c r="J33" s="46">
        <f>ROUND(((SUM(BE121:BE197))*I33),  2)</f>
        <v>0</v>
      </c>
      <c r="L33" s="21"/>
    </row>
    <row r="34" spans="2:12" s="1" customFormat="1" ht="14.45" customHeight="1" x14ac:dyDescent="0.2">
      <c r="B34" s="21"/>
      <c r="E34" s="18" t="s">
        <v>41</v>
      </c>
      <c r="F34" s="46">
        <f>ROUND((SUM(BF121:BF197)),  2)</f>
        <v>0</v>
      </c>
      <c r="I34" s="47">
        <v>0.15</v>
      </c>
      <c r="J34" s="46">
        <f>ROUND(((SUM(BF121:BF197))*I34),  2)</f>
        <v>0</v>
      </c>
      <c r="L34" s="21"/>
    </row>
    <row r="35" spans="2:12" s="1" customFormat="1" ht="14.45" hidden="1" customHeight="1" x14ac:dyDescent="0.2">
      <c r="B35" s="21"/>
      <c r="E35" s="18" t="s">
        <v>42</v>
      </c>
      <c r="F35" s="46">
        <f>ROUND((SUM(BG121:BG197)),  2)</f>
        <v>0</v>
      </c>
      <c r="I35" s="47">
        <v>0.21</v>
      </c>
      <c r="J35" s="46">
        <f>0</f>
        <v>0</v>
      </c>
      <c r="L35" s="21"/>
    </row>
    <row r="36" spans="2:12" s="1" customFormat="1" ht="14.45" hidden="1" customHeight="1" x14ac:dyDescent="0.2">
      <c r="B36" s="21"/>
      <c r="E36" s="18" t="s">
        <v>43</v>
      </c>
      <c r="F36" s="46">
        <f>ROUND((SUM(BH121:BH197)),  2)</f>
        <v>0</v>
      </c>
      <c r="I36" s="47">
        <v>0.15</v>
      </c>
      <c r="J36" s="46">
        <f>0</f>
        <v>0</v>
      </c>
      <c r="L36" s="21"/>
    </row>
    <row r="37" spans="2:12" s="1" customFormat="1" ht="14.45" hidden="1" customHeight="1" x14ac:dyDescent="0.2">
      <c r="B37" s="21"/>
      <c r="E37" s="18" t="s">
        <v>44</v>
      </c>
      <c r="F37" s="46">
        <f>ROUND((SUM(BI121:BI197)),  2)</f>
        <v>0</v>
      </c>
      <c r="I37" s="47">
        <v>0</v>
      </c>
      <c r="J37" s="46">
        <f>0</f>
        <v>0</v>
      </c>
      <c r="L37" s="21"/>
    </row>
    <row r="38" spans="2:12" s="1" customFormat="1" ht="6.95" customHeight="1" x14ac:dyDescent="0.2">
      <c r="B38" s="21"/>
      <c r="L38" s="21"/>
    </row>
    <row r="39" spans="2:12" s="1" customFormat="1" ht="25.35" customHeight="1" x14ac:dyDescent="0.2">
      <c r="B39" s="21"/>
      <c r="C39" s="48"/>
      <c r="D39" s="49" t="s">
        <v>45</v>
      </c>
      <c r="E39" s="34"/>
      <c r="F39" s="34"/>
      <c r="G39" s="50" t="s">
        <v>46</v>
      </c>
      <c r="H39" s="51" t="s">
        <v>47</v>
      </c>
      <c r="I39" s="34"/>
      <c r="J39" s="52">
        <f>SUM(J30:J37)</f>
        <v>0</v>
      </c>
      <c r="K39" s="53"/>
      <c r="L39" s="21"/>
    </row>
    <row r="40" spans="2:12" s="1" customFormat="1" ht="14.45" customHeight="1" x14ac:dyDescent="0.2">
      <c r="B40" s="21"/>
      <c r="L40" s="21"/>
    </row>
    <row r="41" spans="2:12" ht="14.45" customHeight="1" x14ac:dyDescent="0.2">
      <c r="B41" s="13"/>
      <c r="L41" s="13"/>
    </row>
    <row r="42" spans="2:12" ht="14.45" customHeight="1" x14ac:dyDescent="0.2">
      <c r="B42" s="13"/>
      <c r="L42" s="13"/>
    </row>
    <row r="43" spans="2:12" ht="14.45" customHeight="1" x14ac:dyDescent="0.2">
      <c r="B43" s="13"/>
      <c r="L43" s="13"/>
    </row>
    <row r="44" spans="2:12" ht="14.45" customHeight="1" x14ac:dyDescent="0.2">
      <c r="B44" s="13"/>
      <c r="L44" s="13"/>
    </row>
    <row r="45" spans="2:12" ht="14.45" customHeight="1" x14ac:dyDescent="0.2">
      <c r="B45" s="13"/>
      <c r="L45" s="13"/>
    </row>
    <row r="46" spans="2:12" ht="14.45" customHeight="1" x14ac:dyDescent="0.2">
      <c r="B46" s="13"/>
      <c r="L46" s="13"/>
    </row>
    <row r="47" spans="2:12" ht="14.45" customHeight="1" x14ac:dyDescent="0.2">
      <c r="B47" s="13"/>
      <c r="L47" s="13"/>
    </row>
    <row r="48" spans="2:12" ht="14.45" customHeight="1" x14ac:dyDescent="0.2">
      <c r="B48" s="13"/>
      <c r="L48" s="13"/>
    </row>
    <row r="49" spans="2:12" ht="14.45" customHeight="1" x14ac:dyDescent="0.2">
      <c r="B49" s="13"/>
      <c r="L49" s="13"/>
    </row>
    <row r="50" spans="2:12" s="1" customFormat="1" ht="14.45" customHeight="1" x14ac:dyDescent="0.2">
      <c r="B50" s="21"/>
      <c r="D50" s="24" t="s">
        <v>48</v>
      </c>
      <c r="E50" s="25"/>
      <c r="F50" s="25"/>
      <c r="G50" s="24" t="s">
        <v>49</v>
      </c>
      <c r="H50" s="25"/>
      <c r="I50" s="25"/>
      <c r="J50" s="25"/>
      <c r="K50" s="25"/>
      <c r="L50" s="21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75" x14ac:dyDescent="0.2">
      <c r="B61" s="21"/>
      <c r="D61" s="26" t="s">
        <v>50</v>
      </c>
      <c r="E61" s="22"/>
      <c r="F61" s="54" t="s">
        <v>51</v>
      </c>
      <c r="G61" s="26" t="s">
        <v>50</v>
      </c>
      <c r="H61" s="22"/>
      <c r="I61" s="22"/>
      <c r="J61" s="55" t="s">
        <v>51</v>
      </c>
      <c r="K61" s="22"/>
      <c r="L61" s="21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2.75" x14ac:dyDescent="0.2">
      <c r="B65" s="21"/>
      <c r="D65" s="24" t="s">
        <v>52</v>
      </c>
      <c r="E65" s="25"/>
      <c r="F65" s="25"/>
      <c r="G65" s="24" t="s">
        <v>53</v>
      </c>
      <c r="H65" s="25"/>
      <c r="I65" s="25"/>
      <c r="J65" s="25"/>
      <c r="K65" s="25"/>
      <c r="L65" s="21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75" x14ac:dyDescent="0.2">
      <c r="B76" s="21"/>
      <c r="D76" s="26" t="s">
        <v>50</v>
      </c>
      <c r="E76" s="22"/>
      <c r="F76" s="54" t="s">
        <v>51</v>
      </c>
      <c r="G76" s="26" t="s">
        <v>50</v>
      </c>
      <c r="H76" s="22"/>
      <c r="I76" s="22"/>
      <c r="J76" s="55" t="s">
        <v>51</v>
      </c>
      <c r="K76" s="22"/>
      <c r="L76" s="21"/>
    </row>
    <row r="77" spans="2:12" s="1" customFormat="1" ht="14.45" customHeight="1" x14ac:dyDescent="0.2"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1"/>
    </row>
    <row r="81" spans="2:47" s="1" customFormat="1" ht="6.95" customHeight="1" x14ac:dyDescent="0.2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21"/>
    </row>
    <row r="82" spans="2:47" s="1" customFormat="1" ht="24.95" customHeight="1" x14ac:dyDescent="0.2">
      <c r="B82" s="21"/>
      <c r="C82" s="14" t="s">
        <v>141</v>
      </c>
      <c r="L82" s="21"/>
    </row>
    <row r="83" spans="2:47" s="1" customFormat="1" ht="6.95" customHeight="1" x14ac:dyDescent="0.2">
      <c r="B83" s="21"/>
      <c r="L83" s="21"/>
    </row>
    <row r="84" spans="2:47" s="1" customFormat="1" ht="12" customHeight="1" x14ac:dyDescent="0.2">
      <c r="B84" s="21"/>
      <c r="C84" s="18" t="s">
        <v>16</v>
      </c>
      <c r="L84" s="21"/>
    </row>
    <row r="85" spans="2:47" s="1" customFormat="1" ht="16.5" customHeight="1" x14ac:dyDescent="0.2">
      <c r="B85" s="21"/>
      <c r="E85" s="298" t="str">
        <f>E7</f>
        <v>Cyklistická komunikace Romže</v>
      </c>
      <c r="F85" s="299"/>
      <c r="G85" s="299"/>
      <c r="H85" s="299"/>
      <c r="L85" s="21"/>
    </row>
    <row r="86" spans="2:47" s="1" customFormat="1" ht="12" customHeight="1" x14ac:dyDescent="0.2">
      <c r="B86" s="21"/>
      <c r="C86" s="18" t="s">
        <v>136</v>
      </c>
      <c r="L86" s="21"/>
    </row>
    <row r="87" spans="2:47" s="1" customFormat="1" ht="16.5" customHeight="1" x14ac:dyDescent="0.2">
      <c r="B87" s="21"/>
      <c r="E87" s="291" t="str">
        <f>E9</f>
        <v>07 - úsek I - účelová komunikaces Stražisko</v>
      </c>
      <c r="F87" s="297"/>
      <c r="G87" s="297"/>
      <c r="H87" s="297"/>
      <c r="L87" s="21"/>
    </row>
    <row r="88" spans="2:47" s="1" customFormat="1" ht="6.95" customHeight="1" x14ac:dyDescent="0.2">
      <c r="B88" s="21"/>
      <c r="L88" s="21"/>
    </row>
    <row r="89" spans="2:47" s="1" customFormat="1" ht="12" customHeight="1" x14ac:dyDescent="0.2">
      <c r="B89" s="21"/>
      <c r="C89" s="18" t="s">
        <v>20</v>
      </c>
      <c r="F89" s="16" t="str">
        <f>F12</f>
        <v xml:space="preserve"> </v>
      </c>
      <c r="I89" s="18" t="s">
        <v>22</v>
      </c>
      <c r="J89" s="31" t="str">
        <f>IF(J12="","",J12)</f>
        <v>7. 7. 2022</v>
      </c>
      <c r="L89" s="21"/>
    </row>
    <row r="90" spans="2:47" s="1" customFormat="1" ht="6.95" customHeight="1" x14ac:dyDescent="0.2">
      <c r="B90" s="21"/>
      <c r="L90" s="21"/>
    </row>
    <row r="91" spans="2:47" s="1" customFormat="1" ht="15.2" customHeight="1" x14ac:dyDescent="0.2">
      <c r="B91" s="21"/>
      <c r="C91" s="18" t="s">
        <v>24</v>
      </c>
      <c r="F91" s="16" t="str">
        <f>E15</f>
        <v>Město Konice</v>
      </c>
      <c r="I91" s="18" t="s">
        <v>30</v>
      </c>
      <c r="J91" s="20" t="str">
        <f>E21</f>
        <v>Projekce DS s.r.o.</v>
      </c>
      <c r="L91" s="21"/>
    </row>
    <row r="92" spans="2:47" s="1" customFormat="1" ht="15.2" customHeight="1" x14ac:dyDescent="0.2">
      <c r="B92" s="21"/>
      <c r="C92" s="18" t="s">
        <v>28</v>
      </c>
      <c r="F92" s="16" t="str">
        <f>IF(E18="","",E18)</f>
        <v>Vyplň údaj</v>
      </c>
      <c r="I92" s="18" t="s">
        <v>33</v>
      </c>
      <c r="J92" s="20" t="str">
        <f>E24</f>
        <v xml:space="preserve"> </v>
      </c>
      <c r="L92" s="21"/>
    </row>
    <row r="93" spans="2:47" s="1" customFormat="1" ht="10.35" customHeight="1" x14ac:dyDescent="0.2">
      <c r="B93" s="21"/>
      <c r="L93" s="21"/>
    </row>
    <row r="94" spans="2:47" s="1" customFormat="1" ht="29.25" customHeight="1" x14ac:dyDescent="0.2">
      <c r="B94" s="21"/>
      <c r="C94" s="56" t="s">
        <v>142</v>
      </c>
      <c r="D94" s="48"/>
      <c r="E94" s="48"/>
      <c r="F94" s="48"/>
      <c r="G94" s="48"/>
      <c r="H94" s="48"/>
      <c r="I94" s="48"/>
      <c r="J94" s="57" t="s">
        <v>143</v>
      </c>
      <c r="K94" s="48"/>
      <c r="L94" s="21"/>
    </row>
    <row r="95" spans="2:47" s="1" customFormat="1" ht="10.35" customHeight="1" x14ac:dyDescent="0.2">
      <c r="B95" s="21"/>
      <c r="L95" s="21"/>
    </row>
    <row r="96" spans="2:47" s="1" customFormat="1" ht="22.9" customHeight="1" x14ac:dyDescent="0.2">
      <c r="B96" s="21"/>
      <c r="C96" s="58" t="s">
        <v>144</v>
      </c>
      <c r="J96" s="40">
        <f>J121</f>
        <v>0</v>
      </c>
      <c r="L96" s="21"/>
      <c r="AU96" s="10" t="s">
        <v>145</v>
      </c>
    </row>
    <row r="97" spans="2:12" s="3" customFormat="1" ht="24.95" customHeight="1" x14ac:dyDescent="0.2">
      <c r="B97" s="59"/>
      <c r="D97" s="60" t="s">
        <v>146</v>
      </c>
      <c r="E97" s="61"/>
      <c r="F97" s="61"/>
      <c r="G97" s="61"/>
      <c r="H97" s="61"/>
      <c r="I97" s="61"/>
      <c r="J97" s="62">
        <f>J122</f>
        <v>0</v>
      </c>
      <c r="L97" s="59"/>
    </row>
    <row r="98" spans="2:12" s="4" customFormat="1" ht="19.899999999999999" customHeight="1" x14ac:dyDescent="0.2">
      <c r="B98" s="63"/>
      <c r="D98" s="64" t="s">
        <v>147</v>
      </c>
      <c r="E98" s="65"/>
      <c r="F98" s="65"/>
      <c r="G98" s="65"/>
      <c r="H98" s="65"/>
      <c r="I98" s="65"/>
      <c r="J98" s="66">
        <f>J123</f>
        <v>0</v>
      </c>
      <c r="L98" s="63"/>
    </row>
    <row r="99" spans="2:12" s="4" customFormat="1" ht="19.899999999999999" customHeight="1" x14ac:dyDescent="0.2">
      <c r="B99" s="63"/>
      <c r="D99" s="64" t="s">
        <v>150</v>
      </c>
      <c r="E99" s="65"/>
      <c r="F99" s="65"/>
      <c r="G99" s="65"/>
      <c r="H99" s="65"/>
      <c r="I99" s="65"/>
      <c r="J99" s="66">
        <f>J165</f>
        <v>0</v>
      </c>
      <c r="L99" s="63"/>
    </row>
    <row r="100" spans="2:12" s="4" customFormat="1" ht="19.899999999999999" customHeight="1" x14ac:dyDescent="0.2">
      <c r="B100" s="63"/>
      <c r="D100" s="64" t="s">
        <v>152</v>
      </c>
      <c r="E100" s="65"/>
      <c r="F100" s="65"/>
      <c r="G100" s="65"/>
      <c r="H100" s="65"/>
      <c r="I100" s="65"/>
      <c r="J100" s="66">
        <f>J187</f>
        <v>0</v>
      </c>
      <c r="L100" s="63"/>
    </row>
    <row r="101" spans="2:12" s="4" customFormat="1" ht="19.899999999999999" customHeight="1" x14ac:dyDescent="0.2">
      <c r="B101" s="63"/>
      <c r="D101" s="64" t="s">
        <v>154</v>
      </c>
      <c r="E101" s="65"/>
      <c r="F101" s="65"/>
      <c r="G101" s="65"/>
      <c r="H101" s="65"/>
      <c r="I101" s="65"/>
      <c r="J101" s="66">
        <f>J193</f>
        <v>0</v>
      </c>
      <c r="L101" s="63"/>
    </row>
    <row r="102" spans="2:12" s="1" customFormat="1" ht="21.75" customHeight="1" x14ac:dyDescent="0.2">
      <c r="B102" s="21"/>
      <c r="L102" s="21"/>
    </row>
    <row r="103" spans="2:12" s="1" customFormat="1" ht="6.95" customHeight="1" x14ac:dyDescent="0.2">
      <c r="B103" s="27"/>
      <c r="C103" s="28"/>
      <c r="D103" s="28"/>
      <c r="E103" s="28"/>
      <c r="F103" s="28"/>
      <c r="G103" s="28"/>
      <c r="H103" s="28"/>
      <c r="I103" s="28"/>
      <c r="J103" s="28"/>
      <c r="K103" s="28"/>
      <c r="L103" s="21"/>
    </row>
    <row r="107" spans="2:12" s="1" customFormat="1" ht="6.95" customHeight="1" x14ac:dyDescent="0.2">
      <c r="B107" s="29"/>
      <c r="C107" s="30"/>
      <c r="D107" s="30"/>
      <c r="E107" s="30"/>
      <c r="F107" s="30"/>
      <c r="G107" s="30"/>
      <c r="H107" s="30"/>
      <c r="I107" s="30"/>
      <c r="J107" s="30"/>
      <c r="K107" s="30"/>
      <c r="L107" s="21"/>
    </row>
    <row r="108" spans="2:12" s="1" customFormat="1" ht="24.95" customHeight="1" x14ac:dyDescent="0.2">
      <c r="B108" s="21"/>
      <c r="C108" s="14" t="s">
        <v>157</v>
      </c>
      <c r="L108" s="21"/>
    </row>
    <row r="109" spans="2:12" s="1" customFormat="1" ht="6.95" customHeight="1" x14ac:dyDescent="0.2">
      <c r="B109" s="21"/>
      <c r="L109" s="21"/>
    </row>
    <row r="110" spans="2:12" s="1" customFormat="1" ht="12" customHeight="1" x14ac:dyDescent="0.2">
      <c r="B110" s="21"/>
      <c r="C110" s="18" t="s">
        <v>16</v>
      </c>
      <c r="L110" s="21"/>
    </row>
    <row r="111" spans="2:12" s="1" customFormat="1" ht="16.5" customHeight="1" x14ac:dyDescent="0.2">
      <c r="B111" s="21"/>
      <c r="E111" s="298" t="str">
        <f>E7</f>
        <v>Cyklistická komunikace Romže</v>
      </c>
      <c r="F111" s="299"/>
      <c r="G111" s="299"/>
      <c r="H111" s="299"/>
      <c r="L111" s="21"/>
    </row>
    <row r="112" spans="2:12" s="1" customFormat="1" ht="12" customHeight="1" x14ac:dyDescent="0.2">
      <c r="B112" s="21"/>
      <c r="C112" s="18" t="s">
        <v>136</v>
      </c>
      <c r="L112" s="21"/>
    </row>
    <row r="113" spans="2:65" s="1" customFormat="1" ht="16.5" customHeight="1" x14ac:dyDescent="0.2">
      <c r="B113" s="21"/>
      <c r="E113" s="291" t="str">
        <f>E9</f>
        <v>07 - úsek I - účelová komunikaces Stražisko</v>
      </c>
      <c r="F113" s="297"/>
      <c r="G113" s="297"/>
      <c r="H113" s="297"/>
      <c r="L113" s="21"/>
    </row>
    <row r="114" spans="2:65" s="1" customFormat="1" ht="6.95" customHeight="1" x14ac:dyDescent="0.2">
      <c r="B114" s="21"/>
      <c r="L114" s="21"/>
    </row>
    <row r="115" spans="2:65" s="1" customFormat="1" ht="12" customHeight="1" x14ac:dyDescent="0.2">
      <c r="B115" s="21"/>
      <c r="C115" s="18" t="s">
        <v>20</v>
      </c>
      <c r="F115" s="16" t="str">
        <f>F12</f>
        <v xml:space="preserve"> </v>
      </c>
      <c r="I115" s="18" t="s">
        <v>22</v>
      </c>
      <c r="J115" s="31" t="str">
        <f>IF(J12="","",J12)</f>
        <v>7. 7. 2022</v>
      </c>
      <c r="L115" s="21"/>
    </row>
    <row r="116" spans="2:65" s="1" customFormat="1" ht="6.95" customHeight="1" x14ac:dyDescent="0.2">
      <c r="B116" s="21"/>
      <c r="L116" s="21"/>
    </row>
    <row r="117" spans="2:65" s="1" customFormat="1" ht="15.2" customHeight="1" x14ac:dyDescent="0.2">
      <c r="B117" s="21"/>
      <c r="C117" s="18" t="s">
        <v>24</v>
      </c>
      <c r="F117" s="16" t="str">
        <f>E15</f>
        <v>Město Konice</v>
      </c>
      <c r="I117" s="18" t="s">
        <v>30</v>
      </c>
      <c r="J117" s="20" t="str">
        <f>E21</f>
        <v>Projekce DS s.r.o.</v>
      </c>
      <c r="L117" s="21"/>
    </row>
    <row r="118" spans="2:65" s="1" customFormat="1" ht="15.2" customHeight="1" x14ac:dyDescent="0.2">
      <c r="B118" s="21"/>
      <c r="C118" s="18" t="s">
        <v>28</v>
      </c>
      <c r="F118" s="16" t="str">
        <f>IF(E18="","",E18)</f>
        <v>Vyplň údaj</v>
      </c>
      <c r="I118" s="18" t="s">
        <v>33</v>
      </c>
      <c r="J118" s="20" t="str">
        <f>E24</f>
        <v xml:space="preserve"> </v>
      </c>
      <c r="L118" s="21"/>
    </row>
    <row r="119" spans="2:65" s="1" customFormat="1" ht="10.35" customHeight="1" x14ac:dyDescent="0.2">
      <c r="B119" s="21"/>
      <c r="L119" s="21"/>
    </row>
    <row r="120" spans="2:65" s="5" customFormat="1" ht="29.25" customHeight="1" x14ac:dyDescent="0.2">
      <c r="B120" s="67"/>
      <c r="C120" s="68" t="s">
        <v>158</v>
      </c>
      <c r="D120" s="69" t="s">
        <v>60</v>
      </c>
      <c r="E120" s="69" t="s">
        <v>56</v>
      </c>
      <c r="F120" s="69" t="s">
        <v>57</v>
      </c>
      <c r="G120" s="69" t="s">
        <v>159</v>
      </c>
      <c r="H120" s="69" t="s">
        <v>160</v>
      </c>
      <c r="I120" s="69" t="s">
        <v>161</v>
      </c>
      <c r="J120" s="70" t="s">
        <v>143</v>
      </c>
      <c r="K120" s="71" t="s">
        <v>162</v>
      </c>
      <c r="L120" s="67"/>
      <c r="M120" s="35" t="s">
        <v>1</v>
      </c>
      <c r="N120" s="36" t="s">
        <v>39</v>
      </c>
      <c r="O120" s="36" t="s">
        <v>163</v>
      </c>
      <c r="P120" s="36" t="s">
        <v>164</v>
      </c>
      <c r="Q120" s="36" t="s">
        <v>165</v>
      </c>
      <c r="R120" s="36" t="s">
        <v>166</v>
      </c>
      <c r="S120" s="36" t="s">
        <v>167</v>
      </c>
      <c r="T120" s="37" t="s">
        <v>168</v>
      </c>
    </row>
    <row r="121" spans="2:65" s="1" customFormat="1" ht="22.9" customHeight="1" x14ac:dyDescent="0.25">
      <c r="B121" s="21"/>
      <c r="C121" s="39" t="s">
        <v>169</v>
      </c>
      <c r="J121" s="72">
        <f>BK121</f>
        <v>0</v>
      </c>
      <c r="L121" s="21"/>
      <c r="M121" s="38"/>
      <c r="N121" s="32"/>
      <c r="O121" s="32"/>
      <c r="P121" s="73">
        <f>P122</f>
        <v>0</v>
      </c>
      <c r="Q121" s="32"/>
      <c r="R121" s="73">
        <f>R122</f>
        <v>2300.7807426999998</v>
      </c>
      <c r="S121" s="32"/>
      <c r="T121" s="74">
        <f>T122</f>
        <v>0</v>
      </c>
      <c r="AT121" s="10" t="s">
        <v>74</v>
      </c>
      <c r="AU121" s="10" t="s">
        <v>145</v>
      </c>
      <c r="BK121" s="75">
        <f>BK122</f>
        <v>0</v>
      </c>
    </row>
    <row r="122" spans="2:65" s="6" customFormat="1" ht="25.9" customHeight="1" x14ac:dyDescent="0.2">
      <c r="B122" s="76"/>
      <c r="D122" s="77" t="s">
        <v>74</v>
      </c>
      <c r="E122" s="78" t="s">
        <v>170</v>
      </c>
      <c r="F122" s="78" t="s">
        <v>171</v>
      </c>
      <c r="I122" s="79"/>
      <c r="J122" s="80">
        <f>BK122</f>
        <v>0</v>
      </c>
      <c r="L122" s="76"/>
      <c r="M122" s="81"/>
      <c r="P122" s="82">
        <f>P123+P165+P187+P193</f>
        <v>0</v>
      </c>
      <c r="R122" s="82">
        <f>R123+R165+R187+R193</f>
        <v>2300.7807426999998</v>
      </c>
      <c r="T122" s="83">
        <f>T123+T165+T187+T193</f>
        <v>0</v>
      </c>
      <c r="AR122" s="77" t="s">
        <v>83</v>
      </c>
      <c r="AT122" s="84" t="s">
        <v>74</v>
      </c>
      <c r="AU122" s="84" t="s">
        <v>75</v>
      </c>
      <c r="AY122" s="77" t="s">
        <v>172</v>
      </c>
      <c r="BK122" s="85">
        <f>BK123+BK165+BK187+BK193</f>
        <v>0</v>
      </c>
    </row>
    <row r="123" spans="2:65" s="6" customFormat="1" ht="22.9" customHeight="1" x14ac:dyDescent="0.2">
      <c r="B123" s="76"/>
      <c r="D123" s="77" t="s">
        <v>74</v>
      </c>
      <c r="E123" s="86" t="s">
        <v>83</v>
      </c>
      <c r="F123" s="86" t="s">
        <v>173</v>
      </c>
      <c r="I123" s="79"/>
      <c r="J123" s="87">
        <f>BK123</f>
        <v>0</v>
      </c>
      <c r="L123" s="76"/>
      <c r="M123" s="81"/>
      <c r="P123" s="82">
        <f>SUM(P124:P164)</f>
        <v>0</v>
      </c>
      <c r="R123" s="82">
        <f>SUM(R124:R164)</f>
        <v>159.79540900000001</v>
      </c>
      <c r="T123" s="83">
        <f>SUM(T124:T164)</f>
        <v>0</v>
      </c>
      <c r="AR123" s="77" t="s">
        <v>83</v>
      </c>
      <c r="AT123" s="84" t="s">
        <v>74</v>
      </c>
      <c r="AU123" s="84" t="s">
        <v>83</v>
      </c>
      <c r="AY123" s="77" t="s">
        <v>172</v>
      </c>
      <c r="BK123" s="85">
        <f>SUM(BK124:BK164)</f>
        <v>0</v>
      </c>
    </row>
    <row r="124" spans="2:65" s="1" customFormat="1" ht="24.2" customHeight="1" x14ac:dyDescent="0.2">
      <c r="B124" s="88"/>
      <c r="C124" s="89" t="s">
        <v>83</v>
      </c>
      <c r="D124" s="89" t="s">
        <v>174</v>
      </c>
      <c r="E124" s="90" t="s">
        <v>570</v>
      </c>
      <c r="F124" s="91" t="s">
        <v>571</v>
      </c>
      <c r="G124" s="92" t="s">
        <v>177</v>
      </c>
      <c r="H124" s="93">
        <v>2352</v>
      </c>
      <c r="I124" s="94"/>
      <c r="J124" s="95">
        <f>ROUND(I124*H124,2)</f>
        <v>0</v>
      </c>
      <c r="K124" s="96"/>
      <c r="L124" s="21"/>
      <c r="M124" s="97" t="s">
        <v>1</v>
      </c>
      <c r="N124" s="98" t="s">
        <v>40</v>
      </c>
      <c r="P124" s="99">
        <f>O124*H124</f>
        <v>0</v>
      </c>
      <c r="Q124" s="99">
        <v>0</v>
      </c>
      <c r="R124" s="99">
        <f>Q124*H124</f>
        <v>0</v>
      </c>
      <c r="S124" s="99">
        <v>0</v>
      </c>
      <c r="T124" s="100">
        <f>S124*H124</f>
        <v>0</v>
      </c>
      <c r="AR124" s="101" t="s">
        <v>178</v>
      </c>
      <c r="AT124" s="101" t="s">
        <v>174</v>
      </c>
      <c r="AU124" s="101" t="s">
        <v>85</v>
      </c>
      <c r="AY124" s="10" t="s">
        <v>172</v>
      </c>
      <c r="BE124" s="102">
        <f>IF(N124="základní",J124,0)</f>
        <v>0</v>
      </c>
      <c r="BF124" s="102">
        <f>IF(N124="snížená",J124,0)</f>
        <v>0</v>
      </c>
      <c r="BG124" s="102">
        <f>IF(N124="zákl. přenesená",J124,0)</f>
        <v>0</v>
      </c>
      <c r="BH124" s="102">
        <f>IF(N124="sníž. přenesená",J124,0)</f>
        <v>0</v>
      </c>
      <c r="BI124" s="102">
        <f>IF(N124="nulová",J124,0)</f>
        <v>0</v>
      </c>
      <c r="BJ124" s="10" t="s">
        <v>83</v>
      </c>
      <c r="BK124" s="102">
        <f>ROUND(I124*H124,2)</f>
        <v>0</v>
      </c>
      <c r="BL124" s="10" t="s">
        <v>178</v>
      </c>
      <c r="BM124" s="101" t="s">
        <v>1210</v>
      </c>
    </row>
    <row r="125" spans="2:65" s="1" customFormat="1" ht="19.5" x14ac:dyDescent="0.2">
      <c r="B125" s="21"/>
      <c r="D125" s="103" t="s">
        <v>180</v>
      </c>
      <c r="F125" s="104" t="s">
        <v>573</v>
      </c>
      <c r="I125" s="105"/>
      <c r="L125" s="21"/>
      <c r="M125" s="106"/>
      <c r="T125" s="33"/>
      <c r="AT125" s="10" t="s">
        <v>180</v>
      </c>
      <c r="AU125" s="10" t="s">
        <v>85</v>
      </c>
    </row>
    <row r="126" spans="2:65" s="7" customFormat="1" x14ac:dyDescent="0.2">
      <c r="B126" s="107"/>
      <c r="D126" s="103" t="s">
        <v>182</v>
      </c>
      <c r="E126" s="108" t="s">
        <v>121</v>
      </c>
      <c r="F126" s="109" t="s">
        <v>1211</v>
      </c>
      <c r="H126" s="110">
        <v>2352</v>
      </c>
      <c r="I126" s="111"/>
      <c r="L126" s="107"/>
      <c r="M126" s="112"/>
      <c r="T126" s="113"/>
      <c r="AT126" s="108" t="s">
        <v>182</v>
      </c>
      <c r="AU126" s="108" t="s">
        <v>85</v>
      </c>
      <c r="AV126" s="7" t="s">
        <v>85</v>
      </c>
      <c r="AW126" s="7" t="s">
        <v>32</v>
      </c>
      <c r="AX126" s="7" t="s">
        <v>83</v>
      </c>
      <c r="AY126" s="108" t="s">
        <v>172</v>
      </c>
    </row>
    <row r="127" spans="2:65" s="1" customFormat="1" ht="33" customHeight="1" x14ac:dyDescent="0.2">
      <c r="B127" s="88"/>
      <c r="C127" s="89" t="s">
        <v>85</v>
      </c>
      <c r="D127" s="89" t="s">
        <v>174</v>
      </c>
      <c r="E127" s="90" t="s">
        <v>1212</v>
      </c>
      <c r="F127" s="91" t="s">
        <v>1213</v>
      </c>
      <c r="G127" s="92" t="s">
        <v>189</v>
      </c>
      <c r="H127" s="93">
        <v>78.5</v>
      </c>
      <c r="I127" s="94"/>
      <c r="J127" s="95">
        <f>ROUND(I127*H127,2)</f>
        <v>0</v>
      </c>
      <c r="K127" s="96"/>
      <c r="L127" s="21"/>
      <c r="M127" s="97" t="s">
        <v>1</v>
      </c>
      <c r="N127" s="98" t="s">
        <v>40</v>
      </c>
      <c r="P127" s="99">
        <f>O127*H127</f>
        <v>0</v>
      </c>
      <c r="Q127" s="99">
        <v>0</v>
      </c>
      <c r="R127" s="99">
        <f>Q127*H127</f>
        <v>0</v>
      </c>
      <c r="S127" s="99">
        <v>0</v>
      </c>
      <c r="T127" s="100">
        <f>S127*H127</f>
        <v>0</v>
      </c>
      <c r="AR127" s="101" t="s">
        <v>178</v>
      </c>
      <c r="AT127" s="101" t="s">
        <v>174</v>
      </c>
      <c r="AU127" s="101" t="s">
        <v>85</v>
      </c>
      <c r="AY127" s="10" t="s">
        <v>172</v>
      </c>
      <c r="BE127" s="102">
        <f>IF(N127="základní",J127,0)</f>
        <v>0</v>
      </c>
      <c r="BF127" s="102">
        <f>IF(N127="snížená",J127,0)</f>
        <v>0</v>
      </c>
      <c r="BG127" s="102">
        <f>IF(N127="zákl. přenesená",J127,0)</f>
        <v>0</v>
      </c>
      <c r="BH127" s="102">
        <f>IF(N127="sníž. přenesená",J127,0)</f>
        <v>0</v>
      </c>
      <c r="BI127" s="102">
        <f>IF(N127="nulová",J127,0)</f>
        <v>0</v>
      </c>
      <c r="BJ127" s="10" t="s">
        <v>83</v>
      </c>
      <c r="BK127" s="102">
        <f>ROUND(I127*H127,2)</f>
        <v>0</v>
      </c>
      <c r="BL127" s="10" t="s">
        <v>178</v>
      </c>
      <c r="BM127" s="101" t="s">
        <v>1214</v>
      </c>
    </row>
    <row r="128" spans="2:65" s="1" customFormat="1" ht="19.5" x14ac:dyDescent="0.2">
      <c r="B128" s="21"/>
      <c r="D128" s="103" t="s">
        <v>180</v>
      </c>
      <c r="F128" s="104" t="s">
        <v>1215</v>
      </c>
      <c r="I128" s="105"/>
      <c r="L128" s="21"/>
      <c r="M128" s="106"/>
      <c r="T128" s="33"/>
      <c r="AT128" s="10" t="s">
        <v>180</v>
      </c>
      <c r="AU128" s="10" t="s">
        <v>85</v>
      </c>
    </row>
    <row r="129" spans="2:65" s="7" customFormat="1" x14ac:dyDescent="0.2">
      <c r="B129" s="107"/>
      <c r="D129" s="103" t="s">
        <v>182</v>
      </c>
      <c r="E129" s="108" t="s">
        <v>119</v>
      </c>
      <c r="F129" s="109" t="s">
        <v>1202</v>
      </c>
      <c r="H129" s="110">
        <v>78.5</v>
      </c>
      <c r="I129" s="111"/>
      <c r="L129" s="107"/>
      <c r="M129" s="112"/>
      <c r="T129" s="113"/>
      <c r="AT129" s="108" t="s">
        <v>182</v>
      </c>
      <c r="AU129" s="108" t="s">
        <v>85</v>
      </c>
      <c r="AV129" s="7" t="s">
        <v>85</v>
      </c>
      <c r="AW129" s="7" t="s">
        <v>32</v>
      </c>
      <c r="AX129" s="7" t="s">
        <v>83</v>
      </c>
      <c r="AY129" s="108" t="s">
        <v>172</v>
      </c>
    </row>
    <row r="130" spans="2:65" s="1" customFormat="1" ht="44.25" customHeight="1" x14ac:dyDescent="0.2">
      <c r="B130" s="88"/>
      <c r="C130" s="89" t="s">
        <v>196</v>
      </c>
      <c r="D130" s="89" t="s">
        <v>174</v>
      </c>
      <c r="E130" s="90" t="s">
        <v>197</v>
      </c>
      <c r="F130" s="91" t="s">
        <v>198</v>
      </c>
      <c r="G130" s="92" t="s">
        <v>189</v>
      </c>
      <c r="H130" s="93">
        <v>728.87</v>
      </c>
      <c r="I130" s="94"/>
      <c r="J130" s="95">
        <f>ROUND(I130*H130,2)</f>
        <v>0</v>
      </c>
      <c r="K130" s="96"/>
      <c r="L130" s="21"/>
      <c r="M130" s="97" t="s">
        <v>1</v>
      </c>
      <c r="N130" s="98" t="s">
        <v>40</v>
      </c>
      <c r="P130" s="99">
        <f>O130*H130</f>
        <v>0</v>
      </c>
      <c r="Q130" s="99">
        <v>0</v>
      </c>
      <c r="R130" s="99">
        <f>Q130*H130</f>
        <v>0</v>
      </c>
      <c r="S130" s="99">
        <v>0</v>
      </c>
      <c r="T130" s="100">
        <f>S130*H130</f>
        <v>0</v>
      </c>
      <c r="AR130" s="101" t="s">
        <v>178</v>
      </c>
      <c r="AT130" s="101" t="s">
        <v>174</v>
      </c>
      <c r="AU130" s="101" t="s">
        <v>85</v>
      </c>
      <c r="AY130" s="10" t="s">
        <v>172</v>
      </c>
      <c r="BE130" s="102">
        <f>IF(N130="základní",J130,0)</f>
        <v>0</v>
      </c>
      <c r="BF130" s="102">
        <f>IF(N130="snížená",J130,0)</f>
        <v>0</v>
      </c>
      <c r="BG130" s="102">
        <f>IF(N130="zákl. přenesená",J130,0)</f>
        <v>0</v>
      </c>
      <c r="BH130" s="102">
        <f>IF(N130="sníž. přenesená",J130,0)</f>
        <v>0</v>
      </c>
      <c r="BI130" s="102">
        <f>IF(N130="nulová",J130,0)</f>
        <v>0</v>
      </c>
      <c r="BJ130" s="10" t="s">
        <v>83</v>
      </c>
      <c r="BK130" s="102">
        <f>ROUND(I130*H130,2)</f>
        <v>0</v>
      </c>
      <c r="BL130" s="10" t="s">
        <v>178</v>
      </c>
      <c r="BM130" s="101" t="s">
        <v>1216</v>
      </c>
    </row>
    <row r="131" spans="2:65" s="1" customFormat="1" ht="48.75" x14ac:dyDescent="0.2">
      <c r="B131" s="21"/>
      <c r="D131" s="103" t="s">
        <v>180</v>
      </c>
      <c r="F131" s="104" t="s">
        <v>200</v>
      </c>
      <c r="I131" s="105"/>
      <c r="L131" s="21"/>
      <c r="M131" s="106"/>
      <c r="T131" s="33"/>
      <c r="AT131" s="10" t="s">
        <v>180</v>
      </c>
      <c r="AU131" s="10" t="s">
        <v>85</v>
      </c>
    </row>
    <row r="132" spans="2:65" s="7" customFormat="1" x14ac:dyDescent="0.2">
      <c r="B132" s="107"/>
      <c r="D132" s="103" t="s">
        <v>182</v>
      </c>
      <c r="E132" s="108" t="s">
        <v>1</v>
      </c>
      <c r="F132" s="109" t="s">
        <v>1217</v>
      </c>
      <c r="H132" s="110">
        <v>-78.5</v>
      </c>
      <c r="I132" s="111"/>
      <c r="L132" s="107"/>
      <c r="M132" s="112"/>
      <c r="T132" s="113"/>
      <c r="AT132" s="108" t="s">
        <v>182</v>
      </c>
      <c r="AU132" s="108" t="s">
        <v>85</v>
      </c>
      <c r="AV132" s="7" t="s">
        <v>85</v>
      </c>
      <c r="AW132" s="7" t="s">
        <v>32</v>
      </c>
      <c r="AX132" s="7" t="s">
        <v>75</v>
      </c>
      <c r="AY132" s="108" t="s">
        <v>172</v>
      </c>
    </row>
    <row r="133" spans="2:65" s="7" customFormat="1" x14ac:dyDescent="0.2">
      <c r="B133" s="107"/>
      <c r="D133" s="103" t="s">
        <v>182</v>
      </c>
      <c r="E133" s="108" t="s">
        <v>1</v>
      </c>
      <c r="F133" s="109" t="s">
        <v>137</v>
      </c>
      <c r="H133" s="110">
        <v>169.8</v>
      </c>
      <c r="I133" s="111"/>
      <c r="L133" s="107"/>
      <c r="M133" s="112"/>
      <c r="T133" s="113"/>
      <c r="AT133" s="108" t="s">
        <v>182</v>
      </c>
      <c r="AU133" s="108" t="s">
        <v>85</v>
      </c>
      <c r="AV133" s="7" t="s">
        <v>85</v>
      </c>
      <c r="AW133" s="7" t="s">
        <v>32</v>
      </c>
      <c r="AX133" s="7" t="s">
        <v>75</v>
      </c>
      <c r="AY133" s="108" t="s">
        <v>172</v>
      </c>
    </row>
    <row r="134" spans="2:65" s="9" customFormat="1" x14ac:dyDescent="0.2">
      <c r="B134" s="122"/>
      <c r="D134" s="103" t="s">
        <v>182</v>
      </c>
      <c r="E134" s="123" t="s">
        <v>1</v>
      </c>
      <c r="F134" s="124" t="s">
        <v>203</v>
      </c>
      <c r="H134" s="125">
        <v>91.300000000000011</v>
      </c>
      <c r="I134" s="126"/>
      <c r="L134" s="122"/>
      <c r="M134" s="127"/>
      <c r="T134" s="128"/>
      <c r="AT134" s="123" t="s">
        <v>182</v>
      </c>
      <c r="AU134" s="123" t="s">
        <v>85</v>
      </c>
      <c r="AV134" s="9" t="s">
        <v>196</v>
      </c>
      <c r="AW134" s="9" t="s">
        <v>32</v>
      </c>
      <c r="AX134" s="9" t="s">
        <v>75</v>
      </c>
      <c r="AY134" s="123" t="s">
        <v>172</v>
      </c>
    </row>
    <row r="135" spans="2:65" s="7" customFormat="1" x14ac:dyDescent="0.2">
      <c r="B135" s="107"/>
      <c r="D135" s="103" t="s">
        <v>182</v>
      </c>
      <c r="E135" s="108" t="s">
        <v>1</v>
      </c>
      <c r="F135" s="109" t="s">
        <v>1218</v>
      </c>
      <c r="H135" s="110">
        <v>705.6</v>
      </c>
      <c r="I135" s="111"/>
      <c r="L135" s="107"/>
      <c r="M135" s="112"/>
      <c r="T135" s="113"/>
      <c r="AT135" s="108" t="s">
        <v>182</v>
      </c>
      <c r="AU135" s="108" t="s">
        <v>85</v>
      </c>
      <c r="AV135" s="7" t="s">
        <v>85</v>
      </c>
      <c r="AW135" s="7" t="s">
        <v>32</v>
      </c>
      <c r="AX135" s="7" t="s">
        <v>75</v>
      </c>
      <c r="AY135" s="108" t="s">
        <v>172</v>
      </c>
    </row>
    <row r="136" spans="2:65" s="7" customFormat="1" x14ac:dyDescent="0.2">
      <c r="B136" s="107"/>
      <c r="D136" s="103" t="s">
        <v>182</v>
      </c>
      <c r="E136" s="108" t="s">
        <v>1</v>
      </c>
      <c r="F136" s="109" t="s">
        <v>201</v>
      </c>
      <c r="H136" s="110">
        <v>-68.03</v>
      </c>
      <c r="I136" s="111"/>
      <c r="L136" s="107"/>
      <c r="M136" s="112"/>
      <c r="T136" s="113"/>
      <c r="AT136" s="108" t="s">
        <v>182</v>
      </c>
      <c r="AU136" s="108" t="s">
        <v>85</v>
      </c>
      <c r="AV136" s="7" t="s">
        <v>85</v>
      </c>
      <c r="AW136" s="7" t="s">
        <v>32</v>
      </c>
      <c r="AX136" s="7" t="s">
        <v>75</v>
      </c>
      <c r="AY136" s="108" t="s">
        <v>172</v>
      </c>
    </row>
    <row r="137" spans="2:65" s="8" customFormat="1" x14ac:dyDescent="0.2">
      <c r="B137" s="114"/>
      <c r="D137" s="103" t="s">
        <v>182</v>
      </c>
      <c r="E137" s="115" t="s">
        <v>1</v>
      </c>
      <c r="F137" s="116" t="s">
        <v>186</v>
      </c>
      <c r="H137" s="117">
        <v>728.87000000000012</v>
      </c>
      <c r="I137" s="118"/>
      <c r="L137" s="114"/>
      <c r="M137" s="119"/>
      <c r="T137" s="120"/>
      <c r="AT137" s="115" t="s">
        <v>182</v>
      </c>
      <c r="AU137" s="115" t="s">
        <v>85</v>
      </c>
      <c r="AV137" s="8" t="s">
        <v>178</v>
      </c>
      <c r="AW137" s="8" t="s">
        <v>32</v>
      </c>
      <c r="AX137" s="8" t="s">
        <v>83</v>
      </c>
      <c r="AY137" s="115" t="s">
        <v>172</v>
      </c>
    </row>
    <row r="138" spans="2:65" s="1" customFormat="1" ht="16.5" customHeight="1" x14ac:dyDescent="0.2">
      <c r="B138" s="88"/>
      <c r="C138" s="129" t="s">
        <v>178</v>
      </c>
      <c r="D138" s="129" t="s">
        <v>229</v>
      </c>
      <c r="E138" s="130" t="s">
        <v>1219</v>
      </c>
      <c r="F138" s="131" t="s">
        <v>1220</v>
      </c>
      <c r="G138" s="132" t="s">
        <v>295</v>
      </c>
      <c r="H138" s="133">
        <v>159.77500000000001</v>
      </c>
      <c r="I138" s="134"/>
      <c r="J138" s="135">
        <f>ROUND(I138*H138,2)</f>
        <v>0</v>
      </c>
      <c r="K138" s="136"/>
      <c r="L138" s="137"/>
      <c r="M138" s="138" t="s">
        <v>1</v>
      </c>
      <c r="N138" s="139" t="s">
        <v>40</v>
      </c>
      <c r="P138" s="99">
        <f>O138*H138</f>
        <v>0</v>
      </c>
      <c r="Q138" s="99">
        <v>1</v>
      </c>
      <c r="R138" s="99">
        <f>Q138*H138</f>
        <v>159.77500000000001</v>
      </c>
      <c r="S138" s="99">
        <v>0</v>
      </c>
      <c r="T138" s="100">
        <f>S138*H138</f>
        <v>0</v>
      </c>
      <c r="AR138" s="101" t="s">
        <v>228</v>
      </c>
      <c r="AT138" s="101" t="s">
        <v>229</v>
      </c>
      <c r="AU138" s="101" t="s">
        <v>85</v>
      </c>
      <c r="AY138" s="10" t="s">
        <v>172</v>
      </c>
      <c r="BE138" s="102">
        <f>IF(N138="základní",J138,0)</f>
        <v>0</v>
      </c>
      <c r="BF138" s="102">
        <f>IF(N138="snížená",J138,0)</f>
        <v>0</v>
      </c>
      <c r="BG138" s="102">
        <f>IF(N138="zákl. přenesená",J138,0)</f>
        <v>0</v>
      </c>
      <c r="BH138" s="102">
        <f>IF(N138="sníž. přenesená",J138,0)</f>
        <v>0</v>
      </c>
      <c r="BI138" s="102">
        <f>IF(N138="nulová",J138,0)</f>
        <v>0</v>
      </c>
      <c r="BJ138" s="10" t="s">
        <v>83</v>
      </c>
      <c r="BK138" s="102">
        <f>ROUND(I138*H138,2)</f>
        <v>0</v>
      </c>
      <c r="BL138" s="10" t="s">
        <v>178</v>
      </c>
      <c r="BM138" s="101" t="s">
        <v>1221</v>
      </c>
    </row>
    <row r="139" spans="2:65" s="1" customFormat="1" x14ac:dyDescent="0.2">
      <c r="B139" s="21"/>
      <c r="D139" s="103" t="s">
        <v>180</v>
      </c>
      <c r="F139" s="104" t="s">
        <v>1220</v>
      </c>
      <c r="I139" s="105"/>
      <c r="L139" s="21"/>
      <c r="M139" s="106"/>
      <c r="T139" s="33"/>
      <c r="AT139" s="10" t="s">
        <v>180</v>
      </c>
      <c r="AU139" s="10" t="s">
        <v>85</v>
      </c>
    </row>
    <row r="140" spans="2:65" s="7" customFormat="1" x14ac:dyDescent="0.2">
      <c r="B140" s="107"/>
      <c r="D140" s="103" t="s">
        <v>182</v>
      </c>
      <c r="E140" s="108" t="s">
        <v>1</v>
      </c>
      <c r="F140" s="109" t="s">
        <v>1222</v>
      </c>
      <c r="H140" s="110">
        <v>159.77500000000001</v>
      </c>
      <c r="I140" s="111"/>
      <c r="L140" s="107"/>
      <c r="M140" s="112"/>
      <c r="T140" s="113"/>
      <c r="AT140" s="108" t="s">
        <v>182</v>
      </c>
      <c r="AU140" s="108" t="s">
        <v>85</v>
      </c>
      <c r="AV140" s="7" t="s">
        <v>85</v>
      </c>
      <c r="AW140" s="7" t="s">
        <v>32</v>
      </c>
      <c r="AX140" s="7" t="s">
        <v>83</v>
      </c>
      <c r="AY140" s="108" t="s">
        <v>172</v>
      </c>
    </row>
    <row r="141" spans="2:65" s="1" customFormat="1" ht="37.9" customHeight="1" x14ac:dyDescent="0.2">
      <c r="B141" s="88"/>
      <c r="C141" s="89" t="s">
        <v>205</v>
      </c>
      <c r="D141" s="89" t="s">
        <v>174</v>
      </c>
      <c r="E141" s="90" t="s">
        <v>206</v>
      </c>
      <c r="F141" s="91" t="s">
        <v>207</v>
      </c>
      <c r="G141" s="92" t="s">
        <v>189</v>
      </c>
      <c r="H141" s="93">
        <v>12390.79</v>
      </c>
      <c r="I141" s="94"/>
      <c r="J141" s="95">
        <f>ROUND(I141*H141,2)</f>
        <v>0</v>
      </c>
      <c r="K141" s="96"/>
      <c r="L141" s="21"/>
      <c r="M141" s="97" t="s">
        <v>1</v>
      </c>
      <c r="N141" s="98" t="s">
        <v>40</v>
      </c>
      <c r="P141" s="99">
        <f>O141*H141</f>
        <v>0</v>
      </c>
      <c r="Q141" s="99">
        <v>0</v>
      </c>
      <c r="R141" s="99">
        <f>Q141*H141</f>
        <v>0</v>
      </c>
      <c r="S141" s="99">
        <v>0</v>
      </c>
      <c r="T141" s="100">
        <f>S141*H141</f>
        <v>0</v>
      </c>
      <c r="AR141" s="101" t="s">
        <v>178</v>
      </c>
      <c r="AT141" s="101" t="s">
        <v>174</v>
      </c>
      <c r="AU141" s="101" t="s">
        <v>85</v>
      </c>
      <c r="AY141" s="10" t="s">
        <v>172</v>
      </c>
      <c r="BE141" s="102">
        <f>IF(N141="základní",J141,0)</f>
        <v>0</v>
      </c>
      <c r="BF141" s="102">
        <f>IF(N141="snížená",J141,0)</f>
        <v>0</v>
      </c>
      <c r="BG141" s="102">
        <f>IF(N141="zákl. přenesená",J141,0)</f>
        <v>0</v>
      </c>
      <c r="BH141" s="102">
        <f>IF(N141="sníž. přenesená",J141,0)</f>
        <v>0</v>
      </c>
      <c r="BI141" s="102">
        <f>IF(N141="nulová",J141,0)</f>
        <v>0</v>
      </c>
      <c r="BJ141" s="10" t="s">
        <v>83</v>
      </c>
      <c r="BK141" s="102">
        <f>ROUND(I141*H141,2)</f>
        <v>0</v>
      </c>
      <c r="BL141" s="10" t="s">
        <v>178</v>
      </c>
      <c r="BM141" s="101" t="s">
        <v>1223</v>
      </c>
    </row>
    <row r="142" spans="2:65" s="1" customFormat="1" ht="48.75" x14ac:dyDescent="0.2">
      <c r="B142" s="21"/>
      <c r="D142" s="103" t="s">
        <v>180</v>
      </c>
      <c r="F142" s="104" t="s">
        <v>209</v>
      </c>
      <c r="I142" s="105"/>
      <c r="L142" s="21"/>
      <c r="M142" s="106"/>
      <c r="T142" s="33"/>
      <c r="AT142" s="10" t="s">
        <v>180</v>
      </c>
      <c r="AU142" s="10" t="s">
        <v>85</v>
      </c>
    </row>
    <row r="143" spans="2:65" s="7" customFormat="1" x14ac:dyDescent="0.2">
      <c r="B143" s="107"/>
      <c r="D143" s="103" t="s">
        <v>182</v>
      </c>
      <c r="E143" s="108" t="s">
        <v>1</v>
      </c>
      <c r="F143" s="109" t="s">
        <v>1217</v>
      </c>
      <c r="H143" s="110">
        <v>-78.5</v>
      </c>
      <c r="I143" s="111"/>
      <c r="L143" s="107"/>
      <c r="M143" s="112"/>
      <c r="T143" s="113"/>
      <c r="AT143" s="108" t="s">
        <v>182</v>
      </c>
      <c r="AU143" s="108" t="s">
        <v>85</v>
      </c>
      <c r="AV143" s="7" t="s">
        <v>85</v>
      </c>
      <c r="AW143" s="7" t="s">
        <v>32</v>
      </c>
      <c r="AX143" s="7" t="s">
        <v>75</v>
      </c>
      <c r="AY143" s="108" t="s">
        <v>172</v>
      </c>
    </row>
    <row r="144" spans="2:65" s="7" customFormat="1" x14ac:dyDescent="0.2">
      <c r="B144" s="107"/>
      <c r="D144" s="103" t="s">
        <v>182</v>
      </c>
      <c r="E144" s="108" t="s">
        <v>1</v>
      </c>
      <c r="F144" s="109" t="s">
        <v>137</v>
      </c>
      <c r="H144" s="110">
        <v>169.8</v>
      </c>
      <c r="I144" s="111"/>
      <c r="L144" s="107"/>
      <c r="M144" s="112"/>
      <c r="T144" s="113"/>
      <c r="AT144" s="108" t="s">
        <v>182</v>
      </c>
      <c r="AU144" s="108" t="s">
        <v>85</v>
      </c>
      <c r="AV144" s="7" t="s">
        <v>85</v>
      </c>
      <c r="AW144" s="7" t="s">
        <v>32</v>
      </c>
      <c r="AX144" s="7" t="s">
        <v>75</v>
      </c>
      <c r="AY144" s="108" t="s">
        <v>172</v>
      </c>
    </row>
    <row r="145" spans="2:65" s="9" customFormat="1" x14ac:dyDescent="0.2">
      <c r="B145" s="122"/>
      <c r="D145" s="103" t="s">
        <v>182</v>
      </c>
      <c r="E145" s="123" t="s">
        <v>1</v>
      </c>
      <c r="F145" s="124" t="s">
        <v>203</v>
      </c>
      <c r="H145" s="125">
        <v>91.300000000000011</v>
      </c>
      <c r="I145" s="126"/>
      <c r="L145" s="122"/>
      <c r="M145" s="127"/>
      <c r="T145" s="128"/>
      <c r="AT145" s="123" t="s">
        <v>182</v>
      </c>
      <c r="AU145" s="123" t="s">
        <v>85</v>
      </c>
      <c r="AV145" s="9" t="s">
        <v>196</v>
      </c>
      <c r="AW145" s="9" t="s">
        <v>32</v>
      </c>
      <c r="AX145" s="9" t="s">
        <v>75</v>
      </c>
      <c r="AY145" s="123" t="s">
        <v>172</v>
      </c>
    </row>
    <row r="146" spans="2:65" s="7" customFormat="1" x14ac:dyDescent="0.2">
      <c r="B146" s="107"/>
      <c r="D146" s="103" t="s">
        <v>182</v>
      </c>
      <c r="E146" s="108" t="s">
        <v>1</v>
      </c>
      <c r="F146" s="109" t="s">
        <v>1218</v>
      </c>
      <c r="H146" s="110">
        <v>705.6</v>
      </c>
      <c r="I146" s="111"/>
      <c r="L146" s="107"/>
      <c r="M146" s="112"/>
      <c r="T146" s="113"/>
      <c r="AT146" s="108" t="s">
        <v>182</v>
      </c>
      <c r="AU146" s="108" t="s">
        <v>85</v>
      </c>
      <c r="AV146" s="7" t="s">
        <v>85</v>
      </c>
      <c r="AW146" s="7" t="s">
        <v>32</v>
      </c>
      <c r="AX146" s="7" t="s">
        <v>75</v>
      </c>
      <c r="AY146" s="108" t="s">
        <v>172</v>
      </c>
    </row>
    <row r="147" spans="2:65" s="7" customFormat="1" x14ac:dyDescent="0.2">
      <c r="B147" s="107"/>
      <c r="D147" s="103" t="s">
        <v>182</v>
      </c>
      <c r="E147" s="108" t="s">
        <v>1</v>
      </c>
      <c r="F147" s="109" t="s">
        <v>201</v>
      </c>
      <c r="H147" s="110">
        <v>-68.03</v>
      </c>
      <c r="I147" s="111"/>
      <c r="L147" s="107"/>
      <c r="M147" s="112"/>
      <c r="T147" s="113"/>
      <c r="AT147" s="108" t="s">
        <v>182</v>
      </c>
      <c r="AU147" s="108" t="s">
        <v>85</v>
      </c>
      <c r="AV147" s="7" t="s">
        <v>85</v>
      </c>
      <c r="AW147" s="7" t="s">
        <v>32</v>
      </c>
      <c r="AX147" s="7" t="s">
        <v>75</v>
      </c>
      <c r="AY147" s="108" t="s">
        <v>172</v>
      </c>
    </row>
    <row r="148" spans="2:65" s="8" customFormat="1" x14ac:dyDescent="0.2">
      <c r="B148" s="114"/>
      <c r="D148" s="103" t="s">
        <v>182</v>
      </c>
      <c r="E148" s="115" t="s">
        <v>1</v>
      </c>
      <c r="F148" s="116" t="s">
        <v>186</v>
      </c>
      <c r="H148" s="117">
        <v>728.87000000000012</v>
      </c>
      <c r="I148" s="118"/>
      <c r="L148" s="114"/>
      <c r="M148" s="119"/>
      <c r="T148" s="120"/>
      <c r="AT148" s="115" t="s">
        <v>182</v>
      </c>
      <c r="AU148" s="115" t="s">
        <v>85</v>
      </c>
      <c r="AV148" s="8" t="s">
        <v>178</v>
      </c>
      <c r="AW148" s="8" t="s">
        <v>32</v>
      </c>
      <c r="AX148" s="8" t="s">
        <v>83</v>
      </c>
      <c r="AY148" s="115" t="s">
        <v>172</v>
      </c>
    </row>
    <row r="149" spans="2:65" s="7" customFormat="1" x14ac:dyDescent="0.2">
      <c r="B149" s="107"/>
      <c r="D149" s="103" t="s">
        <v>182</v>
      </c>
      <c r="F149" s="109" t="s">
        <v>1224</v>
      </c>
      <c r="H149" s="110">
        <v>12390.79</v>
      </c>
      <c r="I149" s="111"/>
      <c r="L149" s="107"/>
      <c r="M149" s="112"/>
      <c r="T149" s="113"/>
      <c r="AT149" s="108" t="s">
        <v>182</v>
      </c>
      <c r="AU149" s="108" t="s">
        <v>85</v>
      </c>
      <c r="AV149" s="7" t="s">
        <v>85</v>
      </c>
      <c r="AW149" s="7" t="s">
        <v>3</v>
      </c>
      <c r="AX149" s="7" t="s">
        <v>83</v>
      </c>
      <c r="AY149" s="108" t="s">
        <v>172</v>
      </c>
    </row>
    <row r="150" spans="2:65" s="1" customFormat="1" ht="24.2" customHeight="1" x14ac:dyDescent="0.2">
      <c r="B150" s="88"/>
      <c r="C150" s="89" t="s">
        <v>211</v>
      </c>
      <c r="D150" s="89" t="s">
        <v>174</v>
      </c>
      <c r="E150" s="90" t="s">
        <v>212</v>
      </c>
      <c r="F150" s="91" t="s">
        <v>213</v>
      </c>
      <c r="G150" s="92" t="s">
        <v>189</v>
      </c>
      <c r="H150" s="93">
        <v>169.8</v>
      </c>
      <c r="I150" s="94"/>
      <c r="J150" s="95">
        <f>ROUND(I150*H150,2)</f>
        <v>0</v>
      </c>
      <c r="K150" s="96"/>
      <c r="L150" s="21"/>
      <c r="M150" s="97" t="s">
        <v>1</v>
      </c>
      <c r="N150" s="98" t="s">
        <v>40</v>
      </c>
      <c r="P150" s="99">
        <f>O150*H150</f>
        <v>0</v>
      </c>
      <c r="Q150" s="99">
        <v>0</v>
      </c>
      <c r="R150" s="99">
        <f>Q150*H150</f>
        <v>0</v>
      </c>
      <c r="S150" s="99">
        <v>0</v>
      </c>
      <c r="T150" s="100">
        <f>S150*H150</f>
        <v>0</v>
      </c>
      <c r="AR150" s="101" t="s">
        <v>178</v>
      </c>
      <c r="AT150" s="101" t="s">
        <v>174</v>
      </c>
      <c r="AU150" s="101" t="s">
        <v>85</v>
      </c>
      <c r="AY150" s="10" t="s">
        <v>172</v>
      </c>
      <c r="BE150" s="102">
        <f>IF(N150="základní",J150,0)</f>
        <v>0</v>
      </c>
      <c r="BF150" s="102">
        <f>IF(N150="snížená",J150,0)</f>
        <v>0</v>
      </c>
      <c r="BG150" s="102">
        <f>IF(N150="zákl. přenesená",J150,0)</f>
        <v>0</v>
      </c>
      <c r="BH150" s="102">
        <f>IF(N150="sníž. přenesená",J150,0)</f>
        <v>0</v>
      </c>
      <c r="BI150" s="102">
        <f>IF(N150="nulová",J150,0)</f>
        <v>0</v>
      </c>
      <c r="BJ150" s="10" t="s">
        <v>83</v>
      </c>
      <c r="BK150" s="102">
        <f>ROUND(I150*H150,2)</f>
        <v>0</v>
      </c>
      <c r="BL150" s="10" t="s">
        <v>178</v>
      </c>
      <c r="BM150" s="101" t="s">
        <v>1225</v>
      </c>
    </row>
    <row r="151" spans="2:65" s="1" customFormat="1" ht="29.25" x14ac:dyDescent="0.2">
      <c r="B151" s="21"/>
      <c r="D151" s="103" t="s">
        <v>180</v>
      </c>
      <c r="F151" s="104" t="s">
        <v>215</v>
      </c>
      <c r="I151" s="105"/>
      <c r="L151" s="21"/>
      <c r="M151" s="106"/>
      <c r="T151" s="33"/>
      <c r="AT151" s="10" t="s">
        <v>180</v>
      </c>
      <c r="AU151" s="10" t="s">
        <v>85</v>
      </c>
    </row>
    <row r="152" spans="2:65" s="7" customFormat="1" x14ac:dyDescent="0.2">
      <c r="B152" s="107"/>
      <c r="D152" s="103" t="s">
        <v>182</v>
      </c>
      <c r="E152" s="108" t="s">
        <v>137</v>
      </c>
      <c r="F152" s="109" t="s">
        <v>1226</v>
      </c>
      <c r="H152" s="110">
        <v>169.8</v>
      </c>
      <c r="I152" s="111"/>
      <c r="L152" s="107"/>
      <c r="M152" s="112"/>
      <c r="T152" s="113"/>
      <c r="AT152" s="108" t="s">
        <v>182</v>
      </c>
      <c r="AU152" s="108" t="s">
        <v>85</v>
      </c>
      <c r="AV152" s="7" t="s">
        <v>85</v>
      </c>
      <c r="AW152" s="7" t="s">
        <v>32</v>
      </c>
      <c r="AX152" s="7" t="s">
        <v>83</v>
      </c>
      <c r="AY152" s="108" t="s">
        <v>172</v>
      </c>
    </row>
    <row r="153" spans="2:65" s="1" customFormat="1" ht="24.2" customHeight="1" x14ac:dyDescent="0.2">
      <c r="B153" s="88"/>
      <c r="C153" s="89" t="s">
        <v>220</v>
      </c>
      <c r="D153" s="89" t="s">
        <v>174</v>
      </c>
      <c r="E153" s="90" t="s">
        <v>221</v>
      </c>
      <c r="F153" s="91" t="s">
        <v>222</v>
      </c>
      <c r="G153" s="92" t="s">
        <v>177</v>
      </c>
      <c r="H153" s="93">
        <v>680.3</v>
      </c>
      <c r="I153" s="94"/>
      <c r="J153" s="95">
        <f>ROUND(I153*H153,2)</f>
        <v>0</v>
      </c>
      <c r="K153" s="96"/>
      <c r="L153" s="21"/>
      <c r="M153" s="97" t="s">
        <v>1</v>
      </c>
      <c r="N153" s="98" t="s">
        <v>40</v>
      </c>
      <c r="P153" s="99">
        <f>O153*H153</f>
        <v>0</v>
      </c>
      <c r="Q153" s="99">
        <v>0</v>
      </c>
      <c r="R153" s="99">
        <f>Q153*H153</f>
        <v>0</v>
      </c>
      <c r="S153" s="99">
        <v>0</v>
      </c>
      <c r="T153" s="100">
        <f>S153*H153</f>
        <v>0</v>
      </c>
      <c r="AR153" s="101" t="s">
        <v>178</v>
      </c>
      <c r="AT153" s="101" t="s">
        <v>174</v>
      </c>
      <c r="AU153" s="101" t="s">
        <v>85</v>
      </c>
      <c r="AY153" s="10" t="s">
        <v>172</v>
      </c>
      <c r="BE153" s="102">
        <f>IF(N153="základní",J153,0)</f>
        <v>0</v>
      </c>
      <c r="BF153" s="102">
        <f>IF(N153="snížená",J153,0)</f>
        <v>0</v>
      </c>
      <c r="BG153" s="102">
        <f>IF(N153="zákl. přenesená",J153,0)</f>
        <v>0</v>
      </c>
      <c r="BH153" s="102">
        <f>IF(N153="sníž. přenesená",J153,0)</f>
        <v>0</v>
      </c>
      <c r="BI153" s="102">
        <f>IF(N153="nulová",J153,0)</f>
        <v>0</v>
      </c>
      <c r="BJ153" s="10" t="s">
        <v>83</v>
      </c>
      <c r="BK153" s="102">
        <f>ROUND(I153*H153,2)</f>
        <v>0</v>
      </c>
      <c r="BL153" s="10" t="s">
        <v>178</v>
      </c>
      <c r="BM153" s="101" t="s">
        <v>1227</v>
      </c>
    </row>
    <row r="154" spans="2:65" s="1" customFormat="1" ht="19.5" x14ac:dyDescent="0.2">
      <c r="B154" s="21"/>
      <c r="D154" s="103" t="s">
        <v>180</v>
      </c>
      <c r="F154" s="104" t="s">
        <v>224</v>
      </c>
      <c r="I154" s="105"/>
      <c r="L154" s="21"/>
      <c r="M154" s="106"/>
      <c r="T154" s="33"/>
      <c r="AT154" s="10" t="s">
        <v>180</v>
      </c>
      <c r="AU154" s="10" t="s">
        <v>85</v>
      </c>
    </row>
    <row r="155" spans="2:65" s="7" customFormat="1" x14ac:dyDescent="0.2">
      <c r="B155" s="107"/>
      <c r="D155" s="103" t="s">
        <v>182</v>
      </c>
      <c r="E155" s="108" t="s">
        <v>1</v>
      </c>
      <c r="F155" s="109" t="s">
        <v>125</v>
      </c>
      <c r="H155" s="110">
        <v>680.3</v>
      </c>
      <c r="I155" s="111"/>
      <c r="L155" s="107"/>
      <c r="M155" s="112"/>
      <c r="T155" s="113"/>
      <c r="AT155" s="108" t="s">
        <v>182</v>
      </c>
      <c r="AU155" s="108" t="s">
        <v>85</v>
      </c>
      <c r="AV155" s="7" t="s">
        <v>85</v>
      </c>
      <c r="AW155" s="7" t="s">
        <v>32</v>
      </c>
      <c r="AX155" s="7" t="s">
        <v>83</v>
      </c>
      <c r="AY155" s="108" t="s">
        <v>172</v>
      </c>
    </row>
    <row r="156" spans="2:65" s="1" customFormat="1" ht="16.5" customHeight="1" x14ac:dyDescent="0.2">
      <c r="B156" s="88"/>
      <c r="C156" s="129" t="s">
        <v>228</v>
      </c>
      <c r="D156" s="129" t="s">
        <v>229</v>
      </c>
      <c r="E156" s="130" t="s">
        <v>230</v>
      </c>
      <c r="F156" s="131" t="s">
        <v>231</v>
      </c>
      <c r="G156" s="132" t="s">
        <v>232</v>
      </c>
      <c r="H156" s="133">
        <v>20.408999999999999</v>
      </c>
      <c r="I156" s="134"/>
      <c r="J156" s="135">
        <f>ROUND(I156*H156,2)</f>
        <v>0</v>
      </c>
      <c r="K156" s="136"/>
      <c r="L156" s="137"/>
      <c r="M156" s="138" t="s">
        <v>1</v>
      </c>
      <c r="N156" s="139" t="s">
        <v>40</v>
      </c>
      <c r="P156" s="99">
        <f>O156*H156</f>
        <v>0</v>
      </c>
      <c r="Q156" s="99">
        <v>1E-3</v>
      </c>
      <c r="R156" s="99">
        <f>Q156*H156</f>
        <v>2.0409E-2</v>
      </c>
      <c r="S156" s="99">
        <v>0</v>
      </c>
      <c r="T156" s="100">
        <f>S156*H156</f>
        <v>0</v>
      </c>
      <c r="AR156" s="101" t="s">
        <v>228</v>
      </c>
      <c r="AT156" s="101" t="s">
        <v>229</v>
      </c>
      <c r="AU156" s="101" t="s">
        <v>85</v>
      </c>
      <c r="AY156" s="10" t="s">
        <v>172</v>
      </c>
      <c r="BE156" s="102">
        <f>IF(N156="základní",J156,0)</f>
        <v>0</v>
      </c>
      <c r="BF156" s="102">
        <f>IF(N156="snížená",J156,0)</f>
        <v>0</v>
      </c>
      <c r="BG156" s="102">
        <f>IF(N156="zákl. přenesená",J156,0)</f>
        <v>0</v>
      </c>
      <c r="BH156" s="102">
        <f>IF(N156="sníž. přenesená",J156,0)</f>
        <v>0</v>
      </c>
      <c r="BI156" s="102">
        <f>IF(N156="nulová",J156,0)</f>
        <v>0</v>
      </c>
      <c r="BJ156" s="10" t="s">
        <v>83</v>
      </c>
      <c r="BK156" s="102">
        <f>ROUND(I156*H156,2)</f>
        <v>0</v>
      </c>
      <c r="BL156" s="10" t="s">
        <v>178</v>
      </c>
      <c r="BM156" s="101" t="s">
        <v>1228</v>
      </c>
    </row>
    <row r="157" spans="2:65" s="1" customFormat="1" x14ac:dyDescent="0.2">
      <c r="B157" s="21"/>
      <c r="D157" s="103" t="s">
        <v>180</v>
      </c>
      <c r="F157" s="104" t="s">
        <v>231</v>
      </c>
      <c r="I157" s="105"/>
      <c r="L157" s="21"/>
      <c r="M157" s="106"/>
      <c r="T157" s="33"/>
      <c r="AT157" s="10" t="s">
        <v>180</v>
      </c>
      <c r="AU157" s="10" t="s">
        <v>85</v>
      </c>
    </row>
    <row r="158" spans="2:65" s="7" customFormat="1" x14ac:dyDescent="0.2">
      <c r="B158" s="107"/>
      <c r="D158" s="103" t="s">
        <v>182</v>
      </c>
      <c r="F158" s="109" t="s">
        <v>1229</v>
      </c>
      <c r="H158" s="110">
        <v>20.408999999999999</v>
      </c>
      <c r="I158" s="111"/>
      <c r="L158" s="107"/>
      <c r="M158" s="112"/>
      <c r="T158" s="113"/>
      <c r="AT158" s="108" t="s">
        <v>182</v>
      </c>
      <c r="AU158" s="108" t="s">
        <v>85</v>
      </c>
      <c r="AV158" s="7" t="s">
        <v>85</v>
      </c>
      <c r="AW158" s="7" t="s">
        <v>3</v>
      </c>
      <c r="AX158" s="7" t="s">
        <v>83</v>
      </c>
      <c r="AY158" s="108" t="s">
        <v>172</v>
      </c>
    </row>
    <row r="159" spans="2:65" s="1" customFormat="1" ht="24.2" customHeight="1" x14ac:dyDescent="0.2">
      <c r="B159" s="88"/>
      <c r="C159" s="89" t="s">
        <v>235</v>
      </c>
      <c r="D159" s="89" t="s">
        <v>174</v>
      </c>
      <c r="E159" s="90" t="s">
        <v>236</v>
      </c>
      <c r="F159" s="91" t="s">
        <v>237</v>
      </c>
      <c r="G159" s="92" t="s">
        <v>177</v>
      </c>
      <c r="H159" s="93">
        <v>2154.125</v>
      </c>
      <c r="I159" s="94"/>
      <c r="J159" s="95">
        <f>ROUND(I159*H159,2)</f>
        <v>0</v>
      </c>
      <c r="K159" s="96"/>
      <c r="L159" s="21"/>
      <c r="M159" s="97" t="s">
        <v>1</v>
      </c>
      <c r="N159" s="98" t="s">
        <v>40</v>
      </c>
      <c r="P159" s="99">
        <f>O159*H159</f>
        <v>0</v>
      </c>
      <c r="Q159" s="99">
        <v>0</v>
      </c>
      <c r="R159" s="99">
        <f>Q159*H159</f>
        <v>0</v>
      </c>
      <c r="S159" s="99">
        <v>0</v>
      </c>
      <c r="T159" s="100">
        <f>S159*H159</f>
        <v>0</v>
      </c>
      <c r="AR159" s="101" t="s">
        <v>178</v>
      </c>
      <c r="AT159" s="101" t="s">
        <v>174</v>
      </c>
      <c r="AU159" s="101" t="s">
        <v>85</v>
      </c>
      <c r="AY159" s="10" t="s">
        <v>172</v>
      </c>
      <c r="BE159" s="102">
        <f>IF(N159="základní",J159,0)</f>
        <v>0</v>
      </c>
      <c r="BF159" s="102">
        <f>IF(N159="snížená",J159,0)</f>
        <v>0</v>
      </c>
      <c r="BG159" s="102">
        <f>IF(N159="zákl. přenesená",J159,0)</f>
        <v>0</v>
      </c>
      <c r="BH159" s="102">
        <f>IF(N159="sníž. přenesená",J159,0)</f>
        <v>0</v>
      </c>
      <c r="BI159" s="102">
        <f>IF(N159="nulová",J159,0)</f>
        <v>0</v>
      </c>
      <c r="BJ159" s="10" t="s">
        <v>83</v>
      </c>
      <c r="BK159" s="102">
        <f>ROUND(I159*H159,2)</f>
        <v>0</v>
      </c>
      <c r="BL159" s="10" t="s">
        <v>178</v>
      </c>
      <c r="BM159" s="101" t="s">
        <v>1230</v>
      </c>
    </row>
    <row r="160" spans="2:65" s="1" customFormat="1" ht="19.5" x14ac:dyDescent="0.2">
      <c r="B160" s="21"/>
      <c r="D160" s="103" t="s">
        <v>180</v>
      </c>
      <c r="F160" s="104" t="s">
        <v>239</v>
      </c>
      <c r="I160" s="105"/>
      <c r="L160" s="21"/>
      <c r="M160" s="106"/>
      <c r="T160" s="33"/>
      <c r="AT160" s="10" t="s">
        <v>180</v>
      </c>
      <c r="AU160" s="10" t="s">
        <v>85</v>
      </c>
    </row>
    <row r="161" spans="2:65" s="7" customFormat="1" x14ac:dyDescent="0.2">
      <c r="B161" s="107"/>
      <c r="D161" s="103" t="s">
        <v>182</v>
      </c>
      <c r="E161" s="108" t="s">
        <v>1</v>
      </c>
      <c r="F161" s="109" t="s">
        <v>1231</v>
      </c>
      <c r="H161" s="110">
        <v>2154.125</v>
      </c>
      <c r="I161" s="111"/>
      <c r="L161" s="107"/>
      <c r="M161" s="112"/>
      <c r="T161" s="113"/>
      <c r="AT161" s="108" t="s">
        <v>182</v>
      </c>
      <c r="AU161" s="108" t="s">
        <v>85</v>
      </c>
      <c r="AV161" s="7" t="s">
        <v>85</v>
      </c>
      <c r="AW161" s="7" t="s">
        <v>32</v>
      </c>
      <c r="AX161" s="7" t="s">
        <v>83</v>
      </c>
      <c r="AY161" s="108" t="s">
        <v>172</v>
      </c>
    </row>
    <row r="162" spans="2:65" s="1" customFormat="1" ht="16.5" customHeight="1" x14ac:dyDescent="0.2">
      <c r="B162" s="88"/>
      <c r="C162" s="89" t="s">
        <v>241</v>
      </c>
      <c r="D162" s="89" t="s">
        <v>174</v>
      </c>
      <c r="E162" s="90" t="s">
        <v>242</v>
      </c>
      <c r="F162" s="91" t="s">
        <v>243</v>
      </c>
      <c r="G162" s="92" t="s">
        <v>177</v>
      </c>
      <c r="H162" s="93">
        <v>680.3</v>
      </c>
      <c r="I162" s="94"/>
      <c r="J162" s="95">
        <f>ROUND(I162*H162,2)</f>
        <v>0</v>
      </c>
      <c r="K162" s="96"/>
      <c r="L162" s="21"/>
      <c r="M162" s="97" t="s">
        <v>1</v>
      </c>
      <c r="N162" s="98" t="s">
        <v>40</v>
      </c>
      <c r="P162" s="99">
        <f>O162*H162</f>
        <v>0</v>
      </c>
      <c r="Q162" s="99">
        <v>0</v>
      </c>
      <c r="R162" s="99">
        <f>Q162*H162</f>
        <v>0</v>
      </c>
      <c r="S162" s="99">
        <v>0</v>
      </c>
      <c r="T162" s="100">
        <f>S162*H162</f>
        <v>0</v>
      </c>
      <c r="AR162" s="101" t="s">
        <v>178</v>
      </c>
      <c r="AT162" s="101" t="s">
        <v>174</v>
      </c>
      <c r="AU162" s="101" t="s">
        <v>85</v>
      </c>
      <c r="AY162" s="10" t="s">
        <v>172</v>
      </c>
      <c r="BE162" s="102">
        <f>IF(N162="základní",J162,0)</f>
        <v>0</v>
      </c>
      <c r="BF162" s="102">
        <f>IF(N162="snížená",J162,0)</f>
        <v>0</v>
      </c>
      <c r="BG162" s="102">
        <f>IF(N162="zákl. přenesená",J162,0)</f>
        <v>0</v>
      </c>
      <c r="BH162" s="102">
        <f>IF(N162="sníž. přenesená",J162,0)</f>
        <v>0</v>
      </c>
      <c r="BI162" s="102">
        <f>IF(N162="nulová",J162,0)</f>
        <v>0</v>
      </c>
      <c r="BJ162" s="10" t="s">
        <v>83</v>
      </c>
      <c r="BK162" s="102">
        <f>ROUND(I162*H162,2)</f>
        <v>0</v>
      </c>
      <c r="BL162" s="10" t="s">
        <v>178</v>
      </c>
      <c r="BM162" s="101" t="s">
        <v>1232</v>
      </c>
    </row>
    <row r="163" spans="2:65" s="1" customFormat="1" ht="29.25" x14ac:dyDescent="0.2">
      <c r="B163" s="21"/>
      <c r="D163" s="103" t="s">
        <v>180</v>
      </c>
      <c r="F163" s="104" t="s">
        <v>245</v>
      </c>
      <c r="I163" s="105"/>
      <c r="L163" s="21"/>
      <c r="M163" s="106"/>
      <c r="T163" s="33"/>
      <c r="AT163" s="10" t="s">
        <v>180</v>
      </c>
      <c r="AU163" s="10" t="s">
        <v>85</v>
      </c>
    </row>
    <row r="164" spans="2:65" s="7" customFormat="1" x14ac:dyDescent="0.2">
      <c r="B164" s="107"/>
      <c r="D164" s="103" t="s">
        <v>182</v>
      </c>
      <c r="E164" s="108" t="s">
        <v>125</v>
      </c>
      <c r="F164" s="109" t="s">
        <v>1207</v>
      </c>
      <c r="H164" s="110">
        <v>680.3</v>
      </c>
      <c r="I164" s="111"/>
      <c r="L164" s="107"/>
      <c r="M164" s="112"/>
      <c r="T164" s="113"/>
      <c r="AT164" s="108" t="s">
        <v>182</v>
      </c>
      <c r="AU164" s="108" t="s">
        <v>85</v>
      </c>
      <c r="AV164" s="7" t="s">
        <v>85</v>
      </c>
      <c r="AW164" s="7" t="s">
        <v>32</v>
      </c>
      <c r="AX164" s="7" t="s">
        <v>83</v>
      </c>
      <c r="AY164" s="108" t="s">
        <v>172</v>
      </c>
    </row>
    <row r="165" spans="2:65" s="6" customFormat="1" ht="22.9" customHeight="1" x14ac:dyDescent="0.2">
      <c r="B165" s="76"/>
      <c r="D165" s="77" t="s">
        <v>74</v>
      </c>
      <c r="E165" s="86" t="s">
        <v>205</v>
      </c>
      <c r="F165" s="86" t="s">
        <v>317</v>
      </c>
      <c r="I165" s="79"/>
      <c r="J165" s="87">
        <f>BK165</f>
        <v>0</v>
      </c>
      <c r="L165" s="76"/>
      <c r="M165" s="81"/>
      <c r="P165" s="82">
        <f>SUM(P166:P186)</f>
        <v>0</v>
      </c>
      <c r="R165" s="82">
        <f>SUM(R166:R186)</f>
        <v>2140.9825336999997</v>
      </c>
      <c r="T165" s="83">
        <f>SUM(T166:T186)</f>
        <v>0</v>
      </c>
      <c r="AR165" s="77" t="s">
        <v>83</v>
      </c>
      <c r="AT165" s="84" t="s">
        <v>74</v>
      </c>
      <c r="AU165" s="84" t="s">
        <v>83</v>
      </c>
      <c r="AY165" s="77" t="s">
        <v>172</v>
      </c>
      <c r="BK165" s="85">
        <f>SUM(BK166:BK186)</f>
        <v>0</v>
      </c>
    </row>
    <row r="166" spans="2:65" s="1" customFormat="1" ht="16.5" customHeight="1" x14ac:dyDescent="0.2">
      <c r="B166" s="88"/>
      <c r="C166" s="89" t="s">
        <v>247</v>
      </c>
      <c r="D166" s="89" t="s">
        <v>174</v>
      </c>
      <c r="E166" s="90" t="s">
        <v>338</v>
      </c>
      <c r="F166" s="91" t="s">
        <v>339</v>
      </c>
      <c r="G166" s="92" t="s">
        <v>177</v>
      </c>
      <c r="H166" s="93">
        <v>287.22500000000002</v>
      </c>
      <c r="I166" s="94"/>
      <c r="J166" s="95">
        <f>ROUND(I166*H166,2)</f>
        <v>0</v>
      </c>
      <c r="K166" s="96"/>
      <c r="L166" s="21"/>
      <c r="M166" s="97" t="s">
        <v>1</v>
      </c>
      <c r="N166" s="98" t="s">
        <v>40</v>
      </c>
      <c r="P166" s="99">
        <f>O166*H166</f>
        <v>0</v>
      </c>
      <c r="Q166" s="99">
        <v>0.23</v>
      </c>
      <c r="R166" s="99">
        <f>Q166*H166</f>
        <v>66.061750000000004</v>
      </c>
      <c r="S166" s="99">
        <v>0</v>
      </c>
      <c r="T166" s="100">
        <f>S166*H166</f>
        <v>0</v>
      </c>
      <c r="AR166" s="101" t="s">
        <v>178</v>
      </c>
      <c r="AT166" s="101" t="s">
        <v>174</v>
      </c>
      <c r="AU166" s="101" t="s">
        <v>85</v>
      </c>
      <c r="AY166" s="10" t="s">
        <v>172</v>
      </c>
      <c r="BE166" s="102">
        <f>IF(N166="základní",J166,0)</f>
        <v>0</v>
      </c>
      <c r="BF166" s="102">
        <f>IF(N166="snížená",J166,0)</f>
        <v>0</v>
      </c>
      <c r="BG166" s="102">
        <f>IF(N166="zákl. přenesená",J166,0)</f>
        <v>0</v>
      </c>
      <c r="BH166" s="102">
        <f>IF(N166="sníž. přenesená",J166,0)</f>
        <v>0</v>
      </c>
      <c r="BI166" s="102">
        <f>IF(N166="nulová",J166,0)</f>
        <v>0</v>
      </c>
      <c r="BJ166" s="10" t="s">
        <v>83</v>
      </c>
      <c r="BK166" s="102">
        <f>ROUND(I166*H166,2)</f>
        <v>0</v>
      </c>
      <c r="BL166" s="10" t="s">
        <v>178</v>
      </c>
      <c r="BM166" s="101" t="s">
        <v>1233</v>
      </c>
    </row>
    <row r="167" spans="2:65" s="1" customFormat="1" ht="19.5" x14ac:dyDescent="0.2">
      <c r="B167" s="21"/>
      <c r="D167" s="103" t="s">
        <v>180</v>
      </c>
      <c r="F167" s="104" t="s">
        <v>341</v>
      </c>
      <c r="I167" s="105"/>
      <c r="L167" s="21"/>
      <c r="M167" s="106"/>
      <c r="T167" s="33"/>
      <c r="AT167" s="10" t="s">
        <v>180</v>
      </c>
      <c r="AU167" s="10" t="s">
        <v>85</v>
      </c>
    </row>
    <row r="168" spans="2:65" s="7" customFormat="1" x14ac:dyDescent="0.2">
      <c r="B168" s="107"/>
      <c r="D168" s="103" t="s">
        <v>182</v>
      </c>
      <c r="E168" s="108" t="s">
        <v>1</v>
      </c>
      <c r="F168" s="109" t="s">
        <v>1234</v>
      </c>
      <c r="H168" s="110">
        <v>287.22500000000002</v>
      </c>
      <c r="I168" s="111"/>
      <c r="L168" s="107"/>
      <c r="M168" s="112"/>
      <c r="T168" s="113"/>
      <c r="AT168" s="108" t="s">
        <v>182</v>
      </c>
      <c r="AU168" s="108" t="s">
        <v>85</v>
      </c>
      <c r="AV168" s="7" t="s">
        <v>85</v>
      </c>
      <c r="AW168" s="7" t="s">
        <v>32</v>
      </c>
      <c r="AX168" s="7" t="s">
        <v>83</v>
      </c>
      <c r="AY168" s="108" t="s">
        <v>172</v>
      </c>
    </row>
    <row r="169" spans="2:65" s="1" customFormat="1" ht="24.2" customHeight="1" x14ac:dyDescent="0.2">
      <c r="B169" s="88"/>
      <c r="C169" s="89" t="s">
        <v>254</v>
      </c>
      <c r="D169" s="89" t="s">
        <v>174</v>
      </c>
      <c r="E169" s="90" t="s">
        <v>346</v>
      </c>
      <c r="F169" s="91" t="s">
        <v>347</v>
      </c>
      <c r="G169" s="92" t="s">
        <v>177</v>
      </c>
      <c r="H169" s="93">
        <v>1723.3</v>
      </c>
      <c r="I169" s="94"/>
      <c r="J169" s="95">
        <f>ROUND(I169*H169,2)</f>
        <v>0</v>
      </c>
      <c r="K169" s="96"/>
      <c r="L169" s="21"/>
      <c r="M169" s="97" t="s">
        <v>1</v>
      </c>
      <c r="N169" s="98" t="s">
        <v>40</v>
      </c>
      <c r="P169" s="99">
        <f>O169*H169</f>
        <v>0</v>
      </c>
      <c r="Q169" s="99">
        <v>0.12966</v>
      </c>
      <c r="R169" s="99">
        <f>Q169*H169</f>
        <v>223.44307799999999</v>
      </c>
      <c r="S169" s="99">
        <v>0</v>
      </c>
      <c r="T169" s="100">
        <f>S169*H169</f>
        <v>0</v>
      </c>
      <c r="AR169" s="101" t="s">
        <v>178</v>
      </c>
      <c r="AT169" s="101" t="s">
        <v>174</v>
      </c>
      <c r="AU169" s="101" t="s">
        <v>85</v>
      </c>
      <c r="AY169" s="10" t="s">
        <v>172</v>
      </c>
      <c r="BE169" s="102">
        <f>IF(N169="základní",J169,0)</f>
        <v>0</v>
      </c>
      <c r="BF169" s="102">
        <f>IF(N169="snížená",J169,0)</f>
        <v>0</v>
      </c>
      <c r="BG169" s="102">
        <f>IF(N169="zákl. přenesená",J169,0)</f>
        <v>0</v>
      </c>
      <c r="BH169" s="102">
        <f>IF(N169="sníž. přenesená",J169,0)</f>
        <v>0</v>
      </c>
      <c r="BI169" s="102">
        <f>IF(N169="nulová",J169,0)</f>
        <v>0</v>
      </c>
      <c r="BJ169" s="10" t="s">
        <v>83</v>
      </c>
      <c r="BK169" s="102">
        <f>ROUND(I169*H169,2)</f>
        <v>0</v>
      </c>
      <c r="BL169" s="10" t="s">
        <v>178</v>
      </c>
      <c r="BM169" s="101" t="s">
        <v>1235</v>
      </c>
    </row>
    <row r="170" spans="2:65" s="1" customFormat="1" ht="29.25" x14ac:dyDescent="0.2">
      <c r="B170" s="21"/>
      <c r="D170" s="103" t="s">
        <v>180</v>
      </c>
      <c r="F170" s="104" t="s">
        <v>349</v>
      </c>
      <c r="I170" s="105"/>
      <c r="L170" s="21"/>
      <c r="M170" s="106"/>
      <c r="T170" s="33"/>
      <c r="AT170" s="10" t="s">
        <v>180</v>
      </c>
      <c r="AU170" s="10" t="s">
        <v>85</v>
      </c>
    </row>
    <row r="171" spans="2:65" s="7" customFormat="1" x14ac:dyDescent="0.2">
      <c r="B171" s="107"/>
      <c r="D171" s="103" t="s">
        <v>182</v>
      </c>
      <c r="E171" s="108" t="s">
        <v>1204</v>
      </c>
      <c r="F171" s="109" t="s">
        <v>1206</v>
      </c>
      <c r="H171" s="110">
        <v>1723.3</v>
      </c>
      <c r="I171" s="111"/>
      <c r="L171" s="107"/>
      <c r="M171" s="112"/>
      <c r="T171" s="113"/>
      <c r="AT171" s="108" t="s">
        <v>182</v>
      </c>
      <c r="AU171" s="108" t="s">
        <v>85</v>
      </c>
      <c r="AV171" s="7" t="s">
        <v>85</v>
      </c>
      <c r="AW171" s="7" t="s">
        <v>32</v>
      </c>
      <c r="AX171" s="7" t="s">
        <v>83</v>
      </c>
      <c r="AY171" s="108" t="s">
        <v>172</v>
      </c>
    </row>
    <row r="172" spans="2:65" s="1" customFormat="1" ht="24.2" customHeight="1" x14ac:dyDescent="0.2">
      <c r="B172" s="88"/>
      <c r="C172" s="89" t="s">
        <v>261</v>
      </c>
      <c r="D172" s="89" t="s">
        <v>174</v>
      </c>
      <c r="E172" s="90" t="s">
        <v>354</v>
      </c>
      <c r="F172" s="91" t="s">
        <v>355</v>
      </c>
      <c r="G172" s="92" t="s">
        <v>177</v>
      </c>
      <c r="H172" s="93">
        <v>1895.63</v>
      </c>
      <c r="I172" s="94"/>
      <c r="J172" s="95">
        <f>ROUND(I172*H172,2)</f>
        <v>0</v>
      </c>
      <c r="K172" s="96"/>
      <c r="L172" s="21"/>
      <c r="M172" s="97" t="s">
        <v>1</v>
      </c>
      <c r="N172" s="98" t="s">
        <v>40</v>
      </c>
      <c r="P172" s="99">
        <f>O172*H172</f>
        <v>0</v>
      </c>
      <c r="Q172" s="99">
        <v>5.1000000000000004E-4</v>
      </c>
      <c r="R172" s="99">
        <f>Q172*H172</f>
        <v>0.96677130000000011</v>
      </c>
      <c r="S172" s="99">
        <v>0</v>
      </c>
      <c r="T172" s="100">
        <f>S172*H172</f>
        <v>0</v>
      </c>
      <c r="AR172" s="101" t="s">
        <v>178</v>
      </c>
      <c r="AT172" s="101" t="s">
        <v>174</v>
      </c>
      <c r="AU172" s="101" t="s">
        <v>85</v>
      </c>
      <c r="AY172" s="10" t="s">
        <v>172</v>
      </c>
      <c r="BE172" s="102">
        <f>IF(N172="základní",J172,0)</f>
        <v>0</v>
      </c>
      <c r="BF172" s="102">
        <f>IF(N172="snížená",J172,0)</f>
        <v>0</v>
      </c>
      <c r="BG172" s="102">
        <f>IF(N172="zákl. přenesená",J172,0)</f>
        <v>0</v>
      </c>
      <c r="BH172" s="102">
        <f>IF(N172="sníž. přenesená",J172,0)</f>
        <v>0</v>
      </c>
      <c r="BI172" s="102">
        <f>IF(N172="nulová",J172,0)</f>
        <v>0</v>
      </c>
      <c r="BJ172" s="10" t="s">
        <v>83</v>
      </c>
      <c r="BK172" s="102">
        <f>ROUND(I172*H172,2)</f>
        <v>0</v>
      </c>
      <c r="BL172" s="10" t="s">
        <v>178</v>
      </c>
      <c r="BM172" s="101" t="s">
        <v>1236</v>
      </c>
    </row>
    <row r="173" spans="2:65" s="1" customFormat="1" ht="19.5" x14ac:dyDescent="0.2">
      <c r="B173" s="21"/>
      <c r="D173" s="103" t="s">
        <v>180</v>
      </c>
      <c r="F173" s="104" t="s">
        <v>357</v>
      </c>
      <c r="I173" s="105"/>
      <c r="L173" s="21"/>
      <c r="M173" s="106"/>
      <c r="T173" s="33"/>
      <c r="AT173" s="10" t="s">
        <v>180</v>
      </c>
      <c r="AU173" s="10" t="s">
        <v>85</v>
      </c>
    </row>
    <row r="174" spans="2:65" s="7" customFormat="1" x14ac:dyDescent="0.2">
      <c r="B174" s="107"/>
      <c r="D174" s="103" t="s">
        <v>182</v>
      </c>
      <c r="E174" s="108" t="s">
        <v>1</v>
      </c>
      <c r="F174" s="109" t="s">
        <v>1237</v>
      </c>
      <c r="H174" s="110">
        <v>1895.63</v>
      </c>
      <c r="I174" s="111"/>
      <c r="L174" s="107"/>
      <c r="M174" s="112"/>
      <c r="T174" s="113"/>
      <c r="AT174" s="108" t="s">
        <v>182</v>
      </c>
      <c r="AU174" s="108" t="s">
        <v>85</v>
      </c>
      <c r="AV174" s="7" t="s">
        <v>85</v>
      </c>
      <c r="AW174" s="7" t="s">
        <v>32</v>
      </c>
      <c r="AX174" s="7" t="s">
        <v>83</v>
      </c>
      <c r="AY174" s="108" t="s">
        <v>172</v>
      </c>
    </row>
    <row r="175" spans="2:65" s="1" customFormat="1" ht="33" customHeight="1" x14ac:dyDescent="0.2">
      <c r="B175" s="88"/>
      <c r="C175" s="89" t="s">
        <v>266</v>
      </c>
      <c r="D175" s="89" t="s">
        <v>174</v>
      </c>
      <c r="E175" s="90" t="s">
        <v>360</v>
      </c>
      <c r="F175" s="91" t="s">
        <v>361</v>
      </c>
      <c r="G175" s="92" t="s">
        <v>177</v>
      </c>
      <c r="H175" s="93">
        <v>1895.63</v>
      </c>
      <c r="I175" s="94"/>
      <c r="J175" s="95">
        <f>ROUND(I175*H175,2)</f>
        <v>0</v>
      </c>
      <c r="K175" s="96"/>
      <c r="L175" s="21"/>
      <c r="M175" s="97" t="s">
        <v>1</v>
      </c>
      <c r="N175" s="98" t="s">
        <v>40</v>
      </c>
      <c r="P175" s="99">
        <f>O175*H175</f>
        <v>0</v>
      </c>
      <c r="Q175" s="99">
        <v>0.13188</v>
      </c>
      <c r="R175" s="99">
        <f>Q175*H175</f>
        <v>249.99568440000002</v>
      </c>
      <c r="S175" s="99">
        <v>0</v>
      </c>
      <c r="T175" s="100">
        <f>S175*H175</f>
        <v>0</v>
      </c>
      <c r="AR175" s="101" t="s">
        <v>178</v>
      </c>
      <c r="AT175" s="101" t="s">
        <v>174</v>
      </c>
      <c r="AU175" s="101" t="s">
        <v>85</v>
      </c>
      <c r="AY175" s="10" t="s">
        <v>172</v>
      </c>
      <c r="BE175" s="102">
        <f>IF(N175="základní",J175,0)</f>
        <v>0</v>
      </c>
      <c r="BF175" s="102">
        <f>IF(N175="snížená",J175,0)</f>
        <v>0</v>
      </c>
      <c r="BG175" s="102">
        <f>IF(N175="zákl. přenesená",J175,0)</f>
        <v>0</v>
      </c>
      <c r="BH175" s="102">
        <f>IF(N175="sníž. přenesená",J175,0)</f>
        <v>0</v>
      </c>
      <c r="BI175" s="102">
        <f>IF(N175="nulová",J175,0)</f>
        <v>0</v>
      </c>
      <c r="BJ175" s="10" t="s">
        <v>83</v>
      </c>
      <c r="BK175" s="102">
        <f>ROUND(I175*H175,2)</f>
        <v>0</v>
      </c>
      <c r="BL175" s="10" t="s">
        <v>178</v>
      </c>
      <c r="BM175" s="101" t="s">
        <v>1238</v>
      </c>
    </row>
    <row r="176" spans="2:65" s="1" customFormat="1" ht="29.25" x14ac:dyDescent="0.2">
      <c r="B176" s="21"/>
      <c r="D176" s="103" t="s">
        <v>180</v>
      </c>
      <c r="F176" s="104" t="s">
        <v>363</v>
      </c>
      <c r="I176" s="105"/>
      <c r="L176" s="21"/>
      <c r="M176" s="106"/>
      <c r="T176" s="33"/>
      <c r="AT176" s="10" t="s">
        <v>180</v>
      </c>
      <c r="AU176" s="10" t="s">
        <v>85</v>
      </c>
    </row>
    <row r="177" spans="2:65" s="7" customFormat="1" x14ac:dyDescent="0.2">
      <c r="B177" s="107"/>
      <c r="D177" s="103" t="s">
        <v>182</v>
      </c>
      <c r="E177" s="108" t="s">
        <v>1</v>
      </c>
      <c r="F177" s="109" t="s">
        <v>1237</v>
      </c>
      <c r="H177" s="110">
        <v>1895.63</v>
      </c>
      <c r="I177" s="111"/>
      <c r="L177" s="107"/>
      <c r="M177" s="112"/>
      <c r="T177" s="113"/>
      <c r="AT177" s="108" t="s">
        <v>182</v>
      </c>
      <c r="AU177" s="108" t="s">
        <v>85</v>
      </c>
      <c r="AV177" s="7" t="s">
        <v>85</v>
      </c>
      <c r="AW177" s="7" t="s">
        <v>32</v>
      </c>
      <c r="AX177" s="7" t="s">
        <v>83</v>
      </c>
      <c r="AY177" s="108" t="s">
        <v>172</v>
      </c>
    </row>
    <row r="178" spans="2:65" s="1" customFormat="1" ht="24.2" customHeight="1" x14ac:dyDescent="0.2">
      <c r="B178" s="88"/>
      <c r="C178" s="89" t="s">
        <v>8</v>
      </c>
      <c r="D178" s="89" t="s">
        <v>174</v>
      </c>
      <c r="E178" s="90" t="s">
        <v>985</v>
      </c>
      <c r="F178" s="91" t="s">
        <v>986</v>
      </c>
      <c r="G178" s="92" t="s">
        <v>177</v>
      </c>
      <c r="H178" s="93">
        <v>2154.125</v>
      </c>
      <c r="I178" s="94"/>
      <c r="J178" s="95">
        <f>ROUND(I178*H178,2)</f>
        <v>0</v>
      </c>
      <c r="K178" s="96"/>
      <c r="L178" s="21"/>
      <c r="M178" s="97" t="s">
        <v>1</v>
      </c>
      <c r="N178" s="98" t="s">
        <v>40</v>
      </c>
      <c r="P178" s="99">
        <f>O178*H178</f>
        <v>0</v>
      </c>
      <c r="Q178" s="99">
        <v>0.69</v>
      </c>
      <c r="R178" s="99">
        <f>Q178*H178</f>
        <v>1486.3462499999998</v>
      </c>
      <c r="S178" s="99">
        <v>0</v>
      </c>
      <c r="T178" s="100">
        <f>S178*H178</f>
        <v>0</v>
      </c>
      <c r="AR178" s="101" t="s">
        <v>178</v>
      </c>
      <c r="AT178" s="101" t="s">
        <v>174</v>
      </c>
      <c r="AU178" s="101" t="s">
        <v>85</v>
      </c>
      <c r="AY178" s="10" t="s">
        <v>172</v>
      </c>
      <c r="BE178" s="102">
        <f>IF(N178="základní",J178,0)</f>
        <v>0</v>
      </c>
      <c r="BF178" s="102">
        <f>IF(N178="snížená",J178,0)</f>
        <v>0</v>
      </c>
      <c r="BG178" s="102">
        <f>IF(N178="zákl. přenesená",J178,0)</f>
        <v>0</v>
      </c>
      <c r="BH178" s="102">
        <f>IF(N178="sníž. přenesená",J178,0)</f>
        <v>0</v>
      </c>
      <c r="BI178" s="102">
        <f>IF(N178="nulová",J178,0)</f>
        <v>0</v>
      </c>
      <c r="BJ178" s="10" t="s">
        <v>83</v>
      </c>
      <c r="BK178" s="102">
        <f>ROUND(I178*H178,2)</f>
        <v>0</v>
      </c>
      <c r="BL178" s="10" t="s">
        <v>178</v>
      </c>
      <c r="BM178" s="101" t="s">
        <v>1239</v>
      </c>
    </row>
    <row r="179" spans="2:65" s="1" customFormat="1" ht="19.5" x14ac:dyDescent="0.2">
      <c r="B179" s="21"/>
      <c r="D179" s="103" t="s">
        <v>180</v>
      </c>
      <c r="F179" s="104" t="s">
        <v>988</v>
      </c>
      <c r="I179" s="105"/>
      <c r="L179" s="21"/>
      <c r="M179" s="106"/>
      <c r="T179" s="33"/>
      <c r="AT179" s="10" t="s">
        <v>180</v>
      </c>
      <c r="AU179" s="10" t="s">
        <v>85</v>
      </c>
    </row>
    <row r="180" spans="2:65" s="7" customFormat="1" x14ac:dyDescent="0.2">
      <c r="B180" s="107"/>
      <c r="D180" s="103" t="s">
        <v>182</v>
      </c>
      <c r="E180" s="108" t="s">
        <v>1</v>
      </c>
      <c r="F180" s="109" t="s">
        <v>1231</v>
      </c>
      <c r="H180" s="110">
        <v>2154.125</v>
      </c>
      <c r="I180" s="111"/>
      <c r="L180" s="107"/>
      <c r="M180" s="112"/>
      <c r="T180" s="113"/>
      <c r="AT180" s="108" t="s">
        <v>182</v>
      </c>
      <c r="AU180" s="108" t="s">
        <v>85</v>
      </c>
      <c r="AV180" s="7" t="s">
        <v>85</v>
      </c>
      <c r="AW180" s="7" t="s">
        <v>32</v>
      </c>
      <c r="AX180" s="7" t="s">
        <v>83</v>
      </c>
      <c r="AY180" s="108" t="s">
        <v>172</v>
      </c>
    </row>
    <row r="181" spans="2:65" s="1" customFormat="1" ht="37.9" customHeight="1" x14ac:dyDescent="0.2">
      <c r="B181" s="88"/>
      <c r="C181" s="89" t="s">
        <v>281</v>
      </c>
      <c r="D181" s="89" t="s">
        <v>174</v>
      </c>
      <c r="E181" s="90" t="s">
        <v>319</v>
      </c>
      <c r="F181" s="91" t="s">
        <v>320</v>
      </c>
      <c r="G181" s="92" t="s">
        <v>177</v>
      </c>
      <c r="H181" s="93">
        <v>2154.125</v>
      </c>
      <c r="I181" s="94"/>
      <c r="J181" s="95">
        <f>ROUND(I181*H181,2)</f>
        <v>0</v>
      </c>
      <c r="K181" s="96"/>
      <c r="L181" s="21"/>
      <c r="M181" s="97" t="s">
        <v>1</v>
      </c>
      <c r="N181" s="98" t="s">
        <v>40</v>
      </c>
      <c r="P181" s="99">
        <f>O181*H181</f>
        <v>0</v>
      </c>
      <c r="Q181" s="99">
        <v>0</v>
      </c>
      <c r="R181" s="99">
        <f>Q181*H181</f>
        <v>0</v>
      </c>
      <c r="S181" s="99">
        <v>0</v>
      </c>
      <c r="T181" s="100">
        <f>S181*H181</f>
        <v>0</v>
      </c>
      <c r="AR181" s="101" t="s">
        <v>178</v>
      </c>
      <c r="AT181" s="101" t="s">
        <v>174</v>
      </c>
      <c r="AU181" s="101" t="s">
        <v>85</v>
      </c>
      <c r="AY181" s="10" t="s">
        <v>172</v>
      </c>
      <c r="BE181" s="102">
        <f>IF(N181="základní",J181,0)</f>
        <v>0</v>
      </c>
      <c r="BF181" s="102">
        <f>IF(N181="snížená",J181,0)</f>
        <v>0</v>
      </c>
      <c r="BG181" s="102">
        <f>IF(N181="zákl. přenesená",J181,0)</f>
        <v>0</v>
      </c>
      <c r="BH181" s="102">
        <f>IF(N181="sníž. přenesená",J181,0)</f>
        <v>0</v>
      </c>
      <c r="BI181" s="102">
        <f>IF(N181="nulová",J181,0)</f>
        <v>0</v>
      </c>
      <c r="BJ181" s="10" t="s">
        <v>83</v>
      </c>
      <c r="BK181" s="102">
        <f>ROUND(I181*H181,2)</f>
        <v>0</v>
      </c>
      <c r="BL181" s="10" t="s">
        <v>178</v>
      </c>
      <c r="BM181" s="101" t="s">
        <v>1240</v>
      </c>
    </row>
    <row r="182" spans="2:65" s="1" customFormat="1" ht="48.75" x14ac:dyDescent="0.2">
      <c r="B182" s="21"/>
      <c r="D182" s="103" t="s">
        <v>180</v>
      </c>
      <c r="F182" s="104" t="s">
        <v>322</v>
      </c>
      <c r="I182" s="105"/>
      <c r="L182" s="21"/>
      <c r="M182" s="106"/>
      <c r="T182" s="33"/>
      <c r="AT182" s="10" t="s">
        <v>180</v>
      </c>
      <c r="AU182" s="10" t="s">
        <v>85</v>
      </c>
    </row>
    <row r="183" spans="2:65" s="7" customFormat="1" x14ac:dyDescent="0.2">
      <c r="B183" s="107"/>
      <c r="D183" s="103" t="s">
        <v>182</v>
      </c>
      <c r="E183" s="108" t="s">
        <v>1</v>
      </c>
      <c r="F183" s="109" t="s">
        <v>1241</v>
      </c>
      <c r="H183" s="110">
        <v>2154.125</v>
      </c>
      <c r="I183" s="111"/>
      <c r="L183" s="107"/>
      <c r="M183" s="112"/>
      <c r="T183" s="113"/>
      <c r="AT183" s="108" t="s">
        <v>182</v>
      </c>
      <c r="AU183" s="108" t="s">
        <v>85</v>
      </c>
      <c r="AV183" s="7" t="s">
        <v>85</v>
      </c>
      <c r="AW183" s="7" t="s">
        <v>32</v>
      </c>
      <c r="AX183" s="7" t="s">
        <v>83</v>
      </c>
      <c r="AY183" s="108" t="s">
        <v>172</v>
      </c>
    </row>
    <row r="184" spans="2:65" s="1" customFormat="1" ht="24.2" customHeight="1" x14ac:dyDescent="0.2">
      <c r="B184" s="88"/>
      <c r="C184" s="129" t="s">
        <v>286</v>
      </c>
      <c r="D184" s="129" t="s">
        <v>229</v>
      </c>
      <c r="E184" s="130" t="s">
        <v>332</v>
      </c>
      <c r="F184" s="131" t="s">
        <v>333</v>
      </c>
      <c r="G184" s="132" t="s">
        <v>295</v>
      </c>
      <c r="H184" s="133">
        <v>114.169</v>
      </c>
      <c r="I184" s="134"/>
      <c r="J184" s="135">
        <f>ROUND(I184*H184,2)</f>
        <v>0</v>
      </c>
      <c r="K184" s="136"/>
      <c r="L184" s="137"/>
      <c r="M184" s="138" t="s">
        <v>1</v>
      </c>
      <c r="N184" s="139" t="s">
        <v>40</v>
      </c>
      <c r="P184" s="99">
        <f>O184*H184</f>
        <v>0</v>
      </c>
      <c r="Q184" s="99">
        <v>1</v>
      </c>
      <c r="R184" s="99">
        <f>Q184*H184</f>
        <v>114.169</v>
      </c>
      <c r="S184" s="99">
        <v>0</v>
      </c>
      <c r="T184" s="100">
        <f>S184*H184</f>
        <v>0</v>
      </c>
      <c r="AR184" s="101" t="s">
        <v>228</v>
      </c>
      <c r="AT184" s="101" t="s">
        <v>229</v>
      </c>
      <c r="AU184" s="101" t="s">
        <v>85</v>
      </c>
      <c r="AY184" s="10" t="s">
        <v>172</v>
      </c>
      <c r="BE184" s="102">
        <f>IF(N184="základní",J184,0)</f>
        <v>0</v>
      </c>
      <c r="BF184" s="102">
        <f>IF(N184="snížená",J184,0)</f>
        <v>0</v>
      </c>
      <c r="BG184" s="102">
        <f>IF(N184="zákl. přenesená",J184,0)</f>
        <v>0</v>
      </c>
      <c r="BH184" s="102">
        <f>IF(N184="sníž. přenesená",J184,0)</f>
        <v>0</v>
      </c>
      <c r="BI184" s="102">
        <f>IF(N184="nulová",J184,0)</f>
        <v>0</v>
      </c>
      <c r="BJ184" s="10" t="s">
        <v>83</v>
      </c>
      <c r="BK184" s="102">
        <f>ROUND(I184*H184,2)</f>
        <v>0</v>
      </c>
      <c r="BL184" s="10" t="s">
        <v>178</v>
      </c>
      <c r="BM184" s="101" t="s">
        <v>1242</v>
      </c>
    </row>
    <row r="185" spans="2:65" s="1" customFormat="1" x14ac:dyDescent="0.2">
      <c r="B185" s="21"/>
      <c r="D185" s="103" t="s">
        <v>180</v>
      </c>
      <c r="F185" s="104" t="s">
        <v>335</v>
      </c>
      <c r="I185" s="105"/>
      <c r="L185" s="21"/>
      <c r="M185" s="106"/>
      <c r="T185" s="33"/>
      <c r="AT185" s="10" t="s">
        <v>180</v>
      </c>
      <c r="AU185" s="10" t="s">
        <v>85</v>
      </c>
    </row>
    <row r="186" spans="2:65" s="7" customFormat="1" x14ac:dyDescent="0.2">
      <c r="B186" s="107"/>
      <c r="D186" s="103" t="s">
        <v>182</v>
      </c>
      <c r="F186" s="109" t="s">
        <v>1243</v>
      </c>
      <c r="H186" s="110">
        <v>114.169</v>
      </c>
      <c r="I186" s="111"/>
      <c r="L186" s="107"/>
      <c r="M186" s="112"/>
      <c r="T186" s="113"/>
      <c r="AT186" s="108" t="s">
        <v>182</v>
      </c>
      <c r="AU186" s="108" t="s">
        <v>85</v>
      </c>
      <c r="AV186" s="7" t="s">
        <v>85</v>
      </c>
      <c r="AW186" s="7" t="s">
        <v>3</v>
      </c>
      <c r="AX186" s="7" t="s">
        <v>83</v>
      </c>
      <c r="AY186" s="108" t="s">
        <v>172</v>
      </c>
    </row>
    <row r="187" spans="2:65" s="6" customFormat="1" ht="22.9" customHeight="1" x14ac:dyDescent="0.2">
      <c r="B187" s="76"/>
      <c r="D187" s="77" t="s">
        <v>74</v>
      </c>
      <c r="E187" s="86" t="s">
        <v>235</v>
      </c>
      <c r="F187" s="86" t="s">
        <v>419</v>
      </c>
      <c r="I187" s="79"/>
      <c r="J187" s="87">
        <f>BK187</f>
        <v>0</v>
      </c>
      <c r="L187" s="76"/>
      <c r="M187" s="81"/>
      <c r="P187" s="82">
        <f>SUM(P188:P192)</f>
        <v>0</v>
      </c>
      <c r="R187" s="82">
        <f>SUM(R188:R192)</f>
        <v>2.8E-3</v>
      </c>
      <c r="T187" s="83">
        <f>SUM(T188:T192)</f>
        <v>0</v>
      </c>
      <c r="AR187" s="77" t="s">
        <v>83</v>
      </c>
      <c r="AT187" s="84" t="s">
        <v>74</v>
      </c>
      <c r="AU187" s="84" t="s">
        <v>83</v>
      </c>
      <c r="AY187" s="77" t="s">
        <v>172</v>
      </c>
      <c r="BK187" s="85">
        <f>SUM(BK188:BK192)</f>
        <v>0</v>
      </c>
    </row>
    <row r="188" spans="2:65" s="1" customFormat="1" ht="24.2" customHeight="1" x14ac:dyDescent="0.2">
      <c r="B188" s="88"/>
      <c r="C188" s="89" t="s">
        <v>292</v>
      </c>
      <c r="D188" s="89" t="s">
        <v>174</v>
      </c>
      <c r="E188" s="90" t="s">
        <v>428</v>
      </c>
      <c r="F188" s="91" t="s">
        <v>429</v>
      </c>
      <c r="G188" s="92" t="s">
        <v>430</v>
      </c>
      <c r="H188" s="93">
        <v>4</v>
      </c>
      <c r="I188" s="94"/>
      <c r="J188" s="95">
        <f>ROUND(I188*H188,2)</f>
        <v>0</v>
      </c>
      <c r="K188" s="96"/>
      <c r="L188" s="21"/>
      <c r="M188" s="97" t="s">
        <v>1</v>
      </c>
      <c r="N188" s="98" t="s">
        <v>40</v>
      </c>
      <c r="P188" s="99">
        <f>O188*H188</f>
        <v>0</v>
      </c>
      <c r="Q188" s="99">
        <v>6.9999999999999999E-4</v>
      </c>
      <c r="R188" s="99">
        <f>Q188*H188</f>
        <v>2.8E-3</v>
      </c>
      <c r="S188" s="99">
        <v>0</v>
      </c>
      <c r="T188" s="100">
        <f>S188*H188</f>
        <v>0</v>
      </c>
      <c r="AR188" s="101" t="s">
        <v>178</v>
      </c>
      <c r="AT188" s="101" t="s">
        <v>174</v>
      </c>
      <c r="AU188" s="101" t="s">
        <v>85</v>
      </c>
      <c r="AY188" s="10" t="s">
        <v>172</v>
      </c>
      <c r="BE188" s="102">
        <f>IF(N188="základní",J188,0)</f>
        <v>0</v>
      </c>
      <c r="BF188" s="102">
        <f>IF(N188="snížená",J188,0)</f>
        <v>0</v>
      </c>
      <c r="BG188" s="102">
        <f>IF(N188="zákl. přenesená",J188,0)</f>
        <v>0</v>
      </c>
      <c r="BH188" s="102">
        <f>IF(N188="sníž. přenesená",J188,0)</f>
        <v>0</v>
      </c>
      <c r="BI188" s="102">
        <f>IF(N188="nulová",J188,0)</f>
        <v>0</v>
      </c>
      <c r="BJ188" s="10" t="s">
        <v>83</v>
      </c>
      <c r="BK188" s="102">
        <f>ROUND(I188*H188,2)</f>
        <v>0</v>
      </c>
      <c r="BL188" s="10" t="s">
        <v>178</v>
      </c>
      <c r="BM188" s="101" t="s">
        <v>1244</v>
      </c>
    </row>
    <row r="189" spans="2:65" s="1" customFormat="1" ht="19.5" x14ac:dyDescent="0.2">
      <c r="B189" s="21"/>
      <c r="D189" s="103" t="s">
        <v>180</v>
      </c>
      <c r="F189" s="104" t="s">
        <v>432</v>
      </c>
      <c r="I189" s="105"/>
      <c r="L189" s="21"/>
      <c r="M189" s="106"/>
      <c r="T189" s="33"/>
      <c r="AT189" s="10" t="s">
        <v>180</v>
      </c>
      <c r="AU189" s="10" t="s">
        <v>85</v>
      </c>
    </row>
    <row r="190" spans="2:65" s="7" customFormat="1" x14ac:dyDescent="0.2">
      <c r="B190" s="107"/>
      <c r="D190" s="103" t="s">
        <v>182</v>
      </c>
      <c r="E190" s="108" t="s">
        <v>1</v>
      </c>
      <c r="F190" s="109" t="s">
        <v>1245</v>
      </c>
      <c r="H190" s="110">
        <v>2</v>
      </c>
      <c r="I190" s="111"/>
      <c r="L190" s="107"/>
      <c r="M190" s="112"/>
      <c r="T190" s="113"/>
      <c r="AT190" s="108" t="s">
        <v>182</v>
      </c>
      <c r="AU190" s="108" t="s">
        <v>85</v>
      </c>
      <c r="AV190" s="7" t="s">
        <v>85</v>
      </c>
      <c r="AW190" s="7" t="s">
        <v>32</v>
      </c>
      <c r="AX190" s="7" t="s">
        <v>75</v>
      </c>
      <c r="AY190" s="108" t="s">
        <v>172</v>
      </c>
    </row>
    <row r="191" spans="2:65" s="7" customFormat="1" x14ac:dyDescent="0.2">
      <c r="B191" s="107"/>
      <c r="D191" s="103" t="s">
        <v>182</v>
      </c>
      <c r="E191" s="108" t="s">
        <v>1</v>
      </c>
      <c r="F191" s="109" t="s">
        <v>1246</v>
      </c>
      <c r="H191" s="110">
        <v>2</v>
      </c>
      <c r="I191" s="111"/>
      <c r="L191" s="107"/>
      <c r="M191" s="112"/>
      <c r="T191" s="113"/>
      <c r="AT191" s="108" t="s">
        <v>182</v>
      </c>
      <c r="AU191" s="108" t="s">
        <v>85</v>
      </c>
      <c r="AV191" s="7" t="s">
        <v>85</v>
      </c>
      <c r="AW191" s="7" t="s">
        <v>32</v>
      </c>
      <c r="AX191" s="7" t="s">
        <v>75</v>
      </c>
      <c r="AY191" s="108" t="s">
        <v>172</v>
      </c>
    </row>
    <row r="192" spans="2:65" s="8" customFormat="1" x14ac:dyDescent="0.2">
      <c r="B192" s="114"/>
      <c r="D192" s="103" t="s">
        <v>182</v>
      </c>
      <c r="E192" s="115" t="s">
        <v>1</v>
      </c>
      <c r="F192" s="116" t="s">
        <v>186</v>
      </c>
      <c r="H192" s="117">
        <v>4</v>
      </c>
      <c r="I192" s="118"/>
      <c r="L192" s="114"/>
      <c r="M192" s="119"/>
      <c r="T192" s="120"/>
      <c r="AT192" s="115" t="s">
        <v>182</v>
      </c>
      <c r="AU192" s="115" t="s">
        <v>85</v>
      </c>
      <c r="AV192" s="8" t="s">
        <v>178</v>
      </c>
      <c r="AW192" s="8" t="s">
        <v>32</v>
      </c>
      <c r="AX192" s="8" t="s">
        <v>83</v>
      </c>
      <c r="AY192" s="115" t="s">
        <v>172</v>
      </c>
    </row>
    <row r="193" spans="2:65" s="6" customFormat="1" ht="22.9" customHeight="1" x14ac:dyDescent="0.2">
      <c r="B193" s="76"/>
      <c r="D193" s="77" t="s">
        <v>74</v>
      </c>
      <c r="E193" s="86" t="s">
        <v>525</v>
      </c>
      <c r="F193" s="86" t="s">
        <v>526</v>
      </c>
      <c r="I193" s="79"/>
      <c r="J193" s="87">
        <f>BK193</f>
        <v>0</v>
      </c>
      <c r="L193" s="76"/>
      <c r="M193" s="81"/>
      <c r="P193" s="82">
        <f>SUM(P194:P197)</f>
        <v>0</v>
      </c>
      <c r="R193" s="82">
        <f>SUM(R194:R197)</f>
        <v>0</v>
      </c>
      <c r="T193" s="83">
        <f>SUM(T194:T197)</f>
        <v>0</v>
      </c>
      <c r="AR193" s="77" t="s">
        <v>83</v>
      </c>
      <c r="AT193" s="84" t="s">
        <v>74</v>
      </c>
      <c r="AU193" s="84" t="s">
        <v>83</v>
      </c>
      <c r="AY193" s="77" t="s">
        <v>172</v>
      </c>
      <c r="BK193" s="85">
        <f>SUM(BK194:BK197)</f>
        <v>0</v>
      </c>
    </row>
    <row r="194" spans="2:65" s="1" customFormat="1" ht="24.2" customHeight="1" x14ac:dyDescent="0.2">
      <c r="B194" s="88"/>
      <c r="C194" s="89" t="s">
        <v>298</v>
      </c>
      <c r="D194" s="89" t="s">
        <v>174</v>
      </c>
      <c r="E194" s="90" t="s">
        <v>528</v>
      </c>
      <c r="F194" s="91" t="s">
        <v>529</v>
      </c>
      <c r="G194" s="92" t="s">
        <v>295</v>
      </c>
      <c r="H194" s="93">
        <v>2300.7809999999999</v>
      </c>
      <c r="I194" s="94"/>
      <c r="J194" s="95">
        <f>ROUND(I194*H194,2)</f>
        <v>0</v>
      </c>
      <c r="K194" s="96"/>
      <c r="L194" s="21"/>
      <c r="M194" s="97" t="s">
        <v>1</v>
      </c>
      <c r="N194" s="98" t="s">
        <v>40</v>
      </c>
      <c r="P194" s="99">
        <f>O194*H194</f>
        <v>0</v>
      </c>
      <c r="Q194" s="99">
        <v>0</v>
      </c>
      <c r="R194" s="99">
        <f>Q194*H194</f>
        <v>0</v>
      </c>
      <c r="S194" s="99">
        <v>0</v>
      </c>
      <c r="T194" s="100">
        <f>S194*H194</f>
        <v>0</v>
      </c>
      <c r="AR194" s="101" t="s">
        <v>178</v>
      </c>
      <c r="AT194" s="101" t="s">
        <v>174</v>
      </c>
      <c r="AU194" s="101" t="s">
        <v>85</v>
      </c>
      <c r="AY194" s="10" t="s">
        <v>172</v>
      </c>
      <c r="BE194" s="102">
        <f>IF(N194="základní",J194,0)</f>
        <v>0</v>
      </c>
      <c r="BF194" s="102">
        <f>IF(N194="snížená",J194,0)</f>
        <v>0</v>
      </c>
      <c r="BG194" s="102">
        <f>IF(N194="zákl. přenesená",J194,0)</f>
        <v>0</v>
      </c>
      <c r="BH194" s="102">
        <f>IF(N194="sníž. přenesená",J194,0)</f>
        <v>0</v>
      </c>
      <c r="BI194" s="102">
        <f>IF(N194="nulová",J194,0)</f>
        <v>0</v>
      </c>
      <c r="BJ194" s="10" t="s">
        <v>83</v>
      </c>
      <c r="BK194" s="102">
        <f>ROUND(I194*H194,2)</f>
        <v>0</v>
      </c>
      <c r="BL194" s="10" t="s">
        <v>178</v>
      </c>
      <c r="BM194" s="101" t="s">
        <v>1247</v>
      </c>
    </row>
    <row r="195" spans="2:65" s="1" customFormat="1" ht="19.5" x14ac:dyDescent="0.2">
      <c r="B195" s="21"/>
      <c r="D195" s="103" t="s">
        <v>180</v>
      </c>
      <c r="F195" s="104" t="s">
        <v>531</v>
      </c>
      <c r="I195" s="105"/>
      <c r="L195" s="21"/>
      <c r="M195" s="106"/>
      <c r="T195" s="33"/>
      <c r="AT195" s="10" t="s">
        <v>180</v>
      </c>
      <c r="AU195" s="10" t="s">
        <v>85</v>
      </c>
    </row>
    <row r="196" spans="2:65" s="1" customFormat="1" ht="24.2" customHeight="1" x14ac:dyDescent="0.2">
      <c r="B196" s="88"/>
      <c r="C196" s="89" t="s">
        <v>306</v>
      </c>
      <c r="D196" s="89" t="s">
        <v>174</v>
      </c>
      <c r="E196" s="90" t="s">
        <v>533</v>
      </c>
      <c r="F196" s="91" t="s">
        <v>534</v>
      </c>
      <c r="G196" s="92" t="s">
        <v>295</v>
      </c>
      <c r="H196" s="93">
        <v>2300.7809999999999</v>
      </c>
      <c r="I196" s="94"/>
      <c r="J196" s="95">
        <f>ROUND(I196*H196,2)</f>
        <v>0</v>
      </c>
      <c r="K196" s="96"/>
      <c r="L196" s="21"/>
      <c r="M196" s="97" t="s">
        <v>1</v>
      </c>
      <c r="N196" s="98" t="s">
        <v>40</v>
      </c>
      <c r="P196" s="99">
        <f>O196*H196</f>
        <v>0</v>
      </c>
      <c r="Q196" s="99">
        <v>0</v>
      </c>
      <c r="R196" s="99">
        <f>Q196*H196</f>
        <v>0</v>
      </c>
      <c r="S196" s="99">
        <v>0</v>
      </c>
      <c r="T196" s="100">
        <f>S196*H196</f>
        <v>0</v>
      </c>
      <c r="AR196" s="101" t="s">
        <v>178</v>
      </c>
      <c r="AT196" s="101" t="s">
        <v>174</v>
      </c>
      <c r="AU196" s="101" t="s">
        <v>85</v>
      </c>
      <c r="AY196" s="10" t="s">
        <v>172</v>
      </c>
      <c r="BE196" s="102">
        <f>IF(N196="základní",J196,0)</f>
        <v>0</v>
      </c>
      <c r="BF196" s="102">
        <f>IF(N196="snížená",J196,0)</f>
        <v>0</v>
      </c>
      <c r="BG196" s="102">
        <f>IF(N196="zákl. přenesená",J196,0)</f>
        <v>0</v>
      </c>
      <c r="BH196" s="102">
        <f>IF(N196="sníž. přenesená",J196,0)</f>
        <v>0</v>
      </c>
      <c r="BI196" s="102">
        <f>IF(N196="nulová",J196,0)</f>
        <v>0</v>
      </c>
      <c r="BJ196" s="10" t="s">
        <v>83</v>
      </c>
      <c r="BK196" s="102">
        <f>ROUND(I196*H196,2)</f>
        <v>0</v>
      </c>
      <c r="BL196" s="10" t="s">
        <v>178</v>
      </c>
      <c r="BM196" s="101" t="s">
        <v>1248</v>
      </c>
    </row>
    <row r="197" spans="2:65" s="1" customFormat="1" ht="29.25" x14ac:dyDescent="0.2">
      <c r="B197" s="21"/>
      <c r="D197" s="103" t="s">
        <v>180</v>
      </c>
      <c r="F197" s="104" t="s">
        <v>536</v>
      </c>
      <c r="I197" s="105"/>
      <c r="L197" s="21"/>
      <c r="M197" s="140"/>
      <c r="N197" s="141"/>
      <c r="O197" s="141"/>
      <c r="P197" s="141"/>
      <c r="Q197" s="141"/>
      <c r="R197" s="141"/>
      <c r="S197" s="141"/>
      <c r="T197" s="142"/>
      <c r="AT197" s="10" t="s">
        <v>180</v>
      </c>
      <c r="AU197" s="10" t="s">
        <v>85</v>
      </c>
    </row>
    <row r="198" spans="2:65" s="1" customFormat="1" ht="6.95" customHeight="1" x14ac:dyDescent="0.2">
      <c r="B198" s="27"/>
      <c r="C198" s="28"/>
      <c r="D198" s="28"/>
      <c r="E198" s="28"/>
      <c r="F198" s="28"/>
      <c r="G198" s="28"/>
      <c r="H198" s="28"/>
      <c r="I198" s="28"/>
      <c r="J198" s="28"/>
      <c r="K198" s="28"/>
      <c r="L198" s="21"/>
    </row>
  </sheetData>
  <autoFilter ref="C120:K197" xr:uid="{00000000-0009-0000-0000-000008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01 - úsek N - cyklostezka...</vt:lpstr>
      <vt:lpstr>02.01 - Zpevněné plochy</vt:lpstr>
      <vt:lpstr>02.02 - Mostní objekt</vt:lpstr>
      <vt:lpstr>03 - úsek L - Pod Kozákem</vt:lpstr>
      <vt:lpstr>04 - cyklostezka Maleny</vt:lpstr>
      <vt:lpstr>05.01 - Zpevněné plochy</vt:lpstr>
      <vt:lpstr>05.02 - Lávka</vt:lpstr>
      <vt:lpstr>07 - úsek I - účelová kom...</vt:lpstr>
      <vt:lpstr>08 - úsek H - cyklostezka...</vt:lpstr>
      <vt:lpstr>09 - úsek G - cyklostezka...</vt:lpstr>
      <vt:lpstr>Seznam figur</vt:lpstr>
      <vt:lpstr>'01 - úsek N - cyklostezka...'!Názvy_tisku</vt:lpstr>
      <vt:lpstr>'02.01 - Zpevněné plochy'!Názvy_tisku</vt:lpstr>
      <vt:lpstr>'02.02 - Mostní objekt'!Názvy_tisku</vt:lpstr>
      <vt:lpstr>'03 - úsek L - Pod Kozákem'!Názvy_tisku</vt:lpstr>
      <vt:lpstr>'04 - cyklostezka Maleny'!Názvy_tisku</vt:lpstr>
      <vt:lpstr>'05.01 - Zpevněné plochy'!Názvy_tisku</vt:lpstr>
      <vt:lpstr>'05.02 - Lávka'!Názvy_tisku</vt:lpstr>
      <vt:lpstr>'07 - úsek I - účelová kom...'!Názvy_tisku</vt:lpstr>
      <vt:lpstr>'08 - úsek H - cyklostezka...'!Názvy_tisku</vt:lpstr>
      <vt:lpstr>'09 - úsek G - cyklostezka...'!Názvy_tisku</vt:lpstr>
      <vt:lpstr>'Rekapitulace stavby'!Názvy_tisku</vt:lpstr>
      <vt:lpstr>'Seznam figur'!Názvy_tisku</vt:lpstr>
      <vt:lpstr>'01 - úsek N - cyklostezka...'!Oblast_tisku</vt:lpstr>
      <vt:lpstr>'02.01 - Zpevněné plochy'!Oblast_tisku</vt:lpstr>
      <vt:lpstr>'02.02 - Mostní objekt'!Oblast_tisku</vt:lpstr>
      <vt:lpstr>'03 - úsek L - Pod Kozákem'!Oblast_tisku</vt:lpstr>
      <vt:lpstr>'04 - cyklostezka Maleny'!Oblast_tisku</vt:lpstr>
      <vt:lpstr>'05.01 - Zpevněné plochy'!Oblast_tisku</vt:lpstr>
      <vt:lpstr>'05.02 - Lávka'!Oblast_tisku</vt:lpstr>
      <vt:lpstr>'07 - úsek I - účelová kom...'!Oblast_tisku</vt:lpstr>
      <vt:lpstr>'08 - úsek H - cyklostezka...'!Oblast_tisku</vt:lpstr>
      <vt:lpstr>'09 - úsek G - cyklostezka...'!Oblast_tisku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PC-PETR-NEW\Administrator</dc:creator>
  <cp:lastModifiedBy>LISNEROVÁ Irena</cp:lastModifiedBy>
  <dcterms:created xsi:type="dcterms:W3CDTF">2024-06-26T12:34:06Z</dcterms:created>
  <dcterms:modified xsi:type="dcterms:W3CDTF">2024-07-24T12:13:41Z</dcterms:modified>
</cp:coreProperties>
</file>